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 activeTab="3"/>
  </bookViews>
  <sheets>
    <sheet name="Summary" sheetId="1" r:id="rId1"/>
    <sheet name="Personnal costs" sheetId="2" r:id="rId2"/>
    <sheet name="Expenses induced by the plan" sheetId="3" r:id="rId3"/>
    <sheet name="Damages saved" sheetId="4" r:id="rId4"/>
  </sheets>
  <definedNames>
    <definedName name="_xlnm._FilterDatabase" localSheetId="3" hidden="1">'Damages saved'!$B$3:$F$36</definedName>
    <definedName name="_xlnm._FilterDatabase" localSheetId="2" hidden="1">'Expenses induced by the plan'!$A$3:$J$12</definedName>
    <definedName name="_xlnm._FilterDatabase" localSheetId="1" hidden="1">'Personnal costs'!$A$3:$E$6</definedName>
    <definedName name="code_hr">'Personnal costs'!$E$4:$E$6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4" l="1"/>
  <c r="E53" i="4"/>
  <c r="E52" i="4"/>
  <c r="E51" i="4"/>
  <c r="E48" i="4"/>
  <c r="E47" i="4"/>
  <c r="E46" i="4"/>
  <c r="E45" i="4"/>
  <c r="E42" i="4"/>
  <c r="E41" i="4"/>
  <c r="E40" i="4"/>
  <c r="E39" i="4"/>
  <c r="E29" i="4"/>
  <c r="E28" i="4"/>
  <c r="E27" i="4"/>
  <c r="E26" i="4"/>
  <c r="E22" i="4"/>
  <c r="E21" i="4"/>
  <c r="E20" i="4"/>
  <c r="E19" i="4"/>
  <c r="E15" i="4"/>
  <c r="E14" i="4"/>
  <c r="E13" i="4"/>
  <c r="E12" i="4"/>
  <c r="J111" i="3"/>
  <c r="K111" i="3" s="1"/>
  <c r="J122" i="3" s="1"/>
  <c r="H113" i="3"/>
  <c r="H114" i="3"/>
  <c r="J97" i="3"/>
  <c r="H100" i="3"/>
  <c r="H99" i="3"/>
  <c r="J83" i="3"/>
  <c r="H86" i="3"/>
  <c r="H85" i="3"/>
  <c r="J90" i="3"/>
  <c r="J52" i="3"/>
  <c r="H54" i="3"/>
  <c r="H53" i="3"/>
  <c r="J61" i="3" s="1"/>
  <c r="J36" i="3"/>
  <c r="H38" i="3"/>
  <c r="H37" i="3"/>
  <c r="J20" i="3"/>
  <c r="H22" i="3"/>
  <c r="H21" i="3"/>
  <c r="J62" i="3"/>
  <c r="K57" i="3"/>
  <c r="K44" i="3"/>
  <c r="K42" i="3"/>
  <c r="K26" i="3"/>
  <c r="K58" i="3"/>
  <c r="K28" i="3"/>
  <c r="K41" i="3"/>
  <c r="K60" i="3"/>
  <c r="K59" i="3"/>
  <c r="K25" i="3"/>
  <c r="K27" i="3"/>
  <c r="K43" i="3"/>
  <c r="J119" i="3" l="1"/>
  <c r="J118" i="3"/>
  <c r="J117" i="3"/>
  <c r="J104" i="3"/>
  <c r="K97" i="3"/>
  <c r="J108" i="3" s="1"/>
  <c r="J120" i="3"/>
  <c r="J105" i="3"/>
  <c r="J121" i="3"/>
  <c r="J106" i="3"/>
  <c r="J103" i="3"/>
  <c r="J107" i="3"/>
  <c r="J91" i="3"/>
  <c r="K83" i="3"/>
  <c r="J89" i="3"/>
  <c r="J30" i="3"/>
  <c r="J46" i="3"/>
  <c r="K52" i="3"/>
  <c r="J63" i="3"/>
  <c r="J45" i="3"/>
  <c r="J47" i="3"/>
  <c r="K36" i="3"/>
  <c r="J29" i="3"/>
  <c r="J31" i="3"/>
  <c r="K20" i="3"/>
  <c r="J69" i="3"/>
  <c r="J77" i="3" s="1"/>
  <c r="J4" i="3"/>
  <c r="J14" i="3" s="1"/>
  <c r="J94" i="3" l="1"/>
  <c r="J93" i="3"/>
  <c r="J92" i="3"/>
  <c r="J75" i="3"/>
  <c r="J76" i="3"/>
  <c r="J78" i="3"/>
  <c r="J66" i="3"/>
  <c r="J64" i="3"/>
  <c r="J65" i="3"/>
  <c r="J50" i="3"/>
  <c r="J49" i="3"/>
  <c r="J48" i="3"/>
  <c r="J34" i="3"/>
  <c r="J32" i="3"/>
  <c r="J33" i="3"/>
  <c r="J15" i="3"/>
  <c r="K4" i="3"/>
  <c r="J13" i="3"/>
  <c r="J80" i="3" l="1"/>
  <c r="J79" i="3"/>
  <c r="J18" i="3"/>
  <c r="J17" i="3"/>
  <c r="J16" i="3"/>
  <c r="E8" i="4" l="1"/>
  <c r="E36" i="4"/>
  <c r="E35" i="4"/>
  <c r="E34" i="4"/>
  <c r="E33" i="4"/>
  <c r="E7" i="4"/>
  <c r="E6" i="4"/>
  <c r="E5" i="4"/>
  <c r="E5" i="2" l="1"/>
  <c r="D6" i="2"/>
  <c r="K9" i="3"/>
  <c r="E4" i="2" l="1"/>
  <c r="K12" i="3"/>
  <c r="K10" i="3"/>
  <c r="K11" i="3"/>
</calcChain>
</file>

<file path=xl/sharedStrings.xml><?xml version="1.0" encoding="utf-8"?>
<sst xmlns="http://schemas.openxmlformats.org/spreadsheetml/2006/main" count="406" uniqueCount="115">
  <si>
    <t>Venue</t>
  </si>
  <si>
    <t>Organisation</t>
  </si>
  <si>
    <t>Status</t>
  </si>
  <si>
    <t>public</t>
  </si>
  <si>
    <t>private</t>
  </si>
  <si>
    <t>Month cost</t>
  </si>
  <si>
    <t>Category</t>
  </si>
  <si>
    <t>Code</t>
  </si>
  <si>
    <t>STEPS</t>
  </si>
  <si>
    <t>Actions</t>
  </si>
  <si>
    <t>HR costs</t>
  </si>
  <si>
    <t>Cost description</t>
  </si>
  <si>
    <t>HR person month</t>
  </si>
  <si>
    <t>Direct cost E/unit</t>
  </si>
  <si>
    <t>Units</t>
  </si>
  <si>
    <t>Total cost</t>
  </si>
  <si>
    <t>HR involved</t>
  </si>
  <si>
    <t>Direct cost description</t>
  </si>
  <si>
    <t xml:space="preserve">Scenario used to assess the plan </t>
  </si>
  <si>
    <t>Area damages</t>
  </si>
  <si>
    <t>Forest area affected</t>
  </si>
  <si>
    <t>Number of months from the first expenses to the last one</t>
  </si>
  <si>
    <t xml:space="preserve">PLURIFOR PLANS ECONOMIC ASSESSEMENT </t>
  </si>
  <si>
    <t>Contributors</t>
  </si>
  <si>
    <t>Description damages avoided</t>
  </si>
  <si>
    <t>Total cost saved</t>
  </si>
  <si>
    <t>Comment/sources/additional nformation about this estimate</t>
  </si>
  <si>
    <t>Fill the yellow cells only</t>
  </si>
  <si>
    <t>Dates</t>
  </si>
  <si>
    <t>Assumptions made for the assessement</t>
  </si>
  <si>
    <t>…</t>
  </si>
  <si>
    <t>Comments</t>
  </si>
  <si>
    <t>Personnal costs</t>
  </si>
  <si>
    <t>Expenses associated to the plan execution</t>
  </si>
  <si>
    <t>TOTAL</t>
  </si>
  <si>
    <t>Losses avoided by the plan</t>
  </si>
  <si>
    <t>Workshop</t>
  </si>
  <si>
    <t>1. Game role</t>
  </si>
  <si>
    <t>2. Forecast comparaison</t>
  </si>
  <si>
    <t>3. Expert cross-viewing meeting</t>
  </si>
  <si>
    <t>Cabezón de la Sal (Cantabria)</t>
  </si>
  <si>
    <t>Application / no application risk plan</t>
  </si>
  <si>
    <t>Risk plan simulation</t>
  </si>
  <si>
    <t>Forest engineers, Forest modulation, PhD student, Researchers</t>
  </si>
  <si>
    <t>Not applicable</t>
  </si>
  <si>
    <t>Northern Spain (Cantabria)</t>
  </si>
  <si>
    <t>Detection</t>
  </si>
  <si>
    <t>Nursery</t>
  </si>
  <si>
    <t>Sampling and molecular diagnosis</t>
  </si>
  <si>
    <t>Nursery (ca. 25000 plants/year)</t>
  </si>
  <si>
    <t xml:space="preserve">PCR </t>
  </si>
  <si>
    <t>qPCR</t>
  </si>
  <si>
    <t xml:space="preserve">NGS </t>
  </si>
  <si>
    <t>Forest (1Ha)</t>
  </si>
  <si>
    <t>( 1 Tree per ha)</t>
  </si>
  <si>
    <t>Vissu detection</t>
  </si>
  <si>
    <t>Travel expenses</t>
  </si>
  <si>
    <t>N/A</t>
  </si>
  <si>
    <t>Disinfection</t>
  </si>
  <si>
    <t>Location</t>
  </si>
  <si>
    <t>Forest</t>
  </si>
  <si>
    <r>
      <t xml:space="preserve">Nursery / A plot of </t>
    </r>
    <r>
      <rPr>
        <i/>
        <sz val="11"/>
        <color theme="1"/>
        <rFont val="Calibri"/>
        <family val="2"/>
        <scheme val="minor"/>
      </rPr>
      <t>Pinus</t>
    </r>
    <r>
      <rPr>
        <sz val="11"/>
        <color theme="1"/>
        <rFont val="Calibri"/>
        <family val="2"/>
        <scheme val="minor"/>
      </rPr>
      <t xml:space="preserve"> radiata</t>
    </r>
  </si>
  <si>
    <t>Forestry Manager</t>
  </si>
  <si>
    <t>DNA extraction and PCR</t>
  </si>
  <si>
    <t xml:space="preserve">DNA extraction and qPCR </t>
  </si>
  <si>
    <t>DNA extraction and NGS</t>
  </si>
  <si>
    <t>9€ + 4€</t>
  </si>
  <si>
    <t>9€ + 5.9€</t>
  </si>
  <si>
    <t>Symptoms visualization</t>
  </si>
  <si>
    <t>Disinfection of plant material and tools</t>
  </si>
  <si>
    <t>Cleaning products</t>
  </si>
  <si>
    <t>Blitch, Etanol, etc..</t>
  </si>
  <si>
    <t>9€ + 120€/Units</t>
  </si>
  <si>
    <t>(50 Seeds and 3 Seedings)</t>
  </si>
  <si>
    <t xml:space="preserve">implies the destruction of all vegetal material at the </t>
  </si>
  <si>
    <t xml:space="preserve">A new infection at the forest implies the destruction of all </t>
  </si>
  <si>
    <t>vegetal material at the infected area plus two years of</t>
  </si>
  <si>
    <t>quarantine (R.D. 65/2010)</t>
  </si>
  <si>
    <r>
      <t xml:space="preserve">A positive of </t>
    </r>
    <r>
      <rPr>
        <i/>
        <sz val="11"/>
        <color theme="1"/>
        <rFont val="Calibri"/>
        <family val="2"/>
        <scheme val="minor"/>
      </rPr>
      <t>Fusarium circinatum</t>
    </r>
  </si>
  <si>
    <t>nursery plus two years of quarantine (R.D. 65/2010)</t>
  </si>
  <si>
    <t>in the nurseries to control it and avoid its spreading</t>
  </si>
  <si>
    <t xml:space="preserve">It is necessary to check the presence of the patogen </t>
  </si>
  <si>
    <t>Sampling</t>
  </si>
  <si>
    <t>Nursery Manager</t>
  </si>
  <si>
    <t>n/a</t>
  </si>
  <si>
    <t>HR costs year</t>
  </si>
  <si>
    <t>TOTAL/month</t>
  </si>
  <si>
    <t>TOTAL/year</t>
  </si>
  <si>
    <t>N/A*</t>
  </si>
  <si>
    <t>* Cost of sampling and travel expenses are covered by the salary of the forest manager</t>
  </si>
  <si>
    <t>**NGS analysis is only considered for 50 ha sampling</t>
  </si>
  <si>
    <t>NGS**</t>
  </si>
  <si>
    <t>Nursery (ca. 50000 plants/year)</t>
  </si>
  <si>
    <t>Nursery (ca. 75000 plants/year)</t>
  </si>
  <si>
    <t>Nursery (ca. 100000 plants/year)</t>
  </si>
  <si>
    <t>(100 Seeds and 6 Seedings)</t>
  </si>
  <si>
    <t>(150 Seeds and 9 Seedings)</t>
  </si>
  <si>
    <t>(200 Seeds and 12 Seedings)</t>
  </si>
  <si>
    <t>Forest (10Ha)</t>
  </si>
  <si>
    <t>Forest (100Ha)</t>
  </si>
  <si>
    <t>Forest (1000Ha)</t>
  </si>
  <si>
    <t>200**</t>
  </si>
  <si>
    <t>Diana Bezos (UVa), Julio Diez (Uva), David Gutiérrez (Uva)</t>
  </si>
  <si>
    <t>Years</t>
  </si>
  <si>
    <t>ca. 25000 trees nursery</t>
  </si>
  <si>
    <t>ca. 50000 trees nursery</t>
  </si>
  <si>
    <t>Nursery production values calculates over  0.3 € tree</t>
  </si>
  <si>
    <t>ca. 75000 trees nursery</t>
  </si>
  <si>
    <t>ca. 100000 trees nursery</t>
  </si>
  <si>
    <r>
      <t xml:space="preserve">1 ha </t>
    </r>
    <r>
      <rPr>
        <i/>
        <sz val="11"/>
        <color theme="1"/>
        <rFont val="Calibri"/>
        <family val="2"/>
        <scheme val="minor"/>
      </rPr>
      <t>Pinus radiata</t>
    </r>
  </si>
  <si>
    <r>
      <t xml:space="preserve">1 ha of </t>
    </r>
    <r>
      <rPr>
        <i/>
        <sz val="11"/>
        <color theme="1"/>
        <rFont val="Calibri"/>
        <family val="2"/>
        <scheme val="minor"/>
      </rPr>
      <t xml:space="preserve">Pinus radiata </t>
    </r>
    <r>
      <rPr>
        <sz val="11"/>
        <color theme="1"/>
        <rFont val="Calibri"/>
        <family val="2"/>
        <scheme val="minor"/>
      </rPr>
      <t xml:space="preserve">value was calculated over 400m^3 of wood production per 65€/m^3  timber price </t>
    </r>
  </si>
  <si>
    <r>
      <t xml:space="preserve">1 ha of </t>
    </r>
    <r>
      <rPr>
        <i/>
        <sz val="11"/>
        <color theme="1"/>
        <rFont val="Calibri"/>
        <family val="2"/>
        <scheme val="minor"/>
      </rPr>
      <t xml:space="preserve">Pinus radiata </t>
    </r>
    <r>
      <rPr>
        <sz val="11"/>
        <color theme="1"/>
        <rFont val="Calibri"/>
        <family val="2"/>
        <scheme val="minor"/>
      </rPr>
      <t>value was calculated over 400m^3 of wood production per 65€/m^3  timber price</t>
    </r>
  </si>
  <si>
    <r>
      <t xml:space="preserve">10 ha </t>
    </r>
    <r>
      <rPr>
        <i/>
        <sz val="11"/>
        <color theme="1"/>
        <rFont val="Calibri"/>
        <family val="2"/>
        <scheme val="minor"/>
      </rPr>
      <t>Pinus radiata</t>
    </r>
  </si>
  <si>
    <r>
      <t xml:space="preserve">100 ha </t>
    </r>
    <r>
      <rPr>
        <i/>
        <sz val="11"/>
        <color theme="1"/>
        <rFont val="Calibri"/>
        <family val="2"/>
        <scheme val="minor"/>
      </rPr>
      <t>Pinus radiata</t>
    </r>
  </si>
  <si>
    <r>
      <t xml:space="preserve">1000 ha </t>
    </r>
    <r>
      <rPr>
        <i/>
        <sz val="11"/>
        <color theme="1"/>
        <rFont val="Calibri"/>
        <family val="2"/>
        <scheme val="minor"/>
      </rPr>
      <t>Pinus radiata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</si>
</sst>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26"/>
      <color rgb="FF92D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26"/>
      <color rgb="FF92D05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44" fontId="0" fillId="0" borderId="0" xfId="1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6" fillId="0" borderId="0" xfId="0" applyFont="1"/>
    <xf numFmtId="0" fontId="7" fillId="0" borderId="0" xfId="0" applyFont="1"/>
    <xf numFmtId="0" fontId="2" fillId="0" borderId="13" xfId="0" applyFont="1" applyBorder="1"/>
    <xf numFmtId="0" fontId="2" fillId="0" borderId="1" xfId="0" applyFont="1" applyBorder="1"/>
    <xf numFmtId="0" fontId="2" fillId="0" borderId="14" xfId="0" applyFont="1" applyBorder="1"/>
    <xf numFmtId="0" fontId="2" fillId="0" borderId="15" xfId="0" applyFont="1" applyBorder="1"/>
    <xf numFmtId="0" fontId="0" fillId="0" borderId="1" xfId="0" applyFill="1" applyBorder="1"/>
    <xf numFmtId="0" fontId="0" fillId="0" borderId="14" xfId="0" applyFill="1" applyBorder="1"/>
    <xf numFmtId="0" fontId="0" fillId="0" borderId="15" xfId="0" applyFill="1" applyBorder="1"/>
    <xf numFmtId="0" fontId="2" fillId="0" borderId="13" xfId="0" applyFont="1" applyFill="1" applyBorder="1"/>
    <xf numFmtId="0" fontId="2" fillId="0" borderId="1" xfId="0" applyFont="1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/>
    <xf numFmtId="0" fontId="7" fillId="0" borderId="0" xfId="0" applyFont="1"/>
    <xf numFmtId="0" fontId="2" fillId="0" borderId="13" xfId="0" applyFont="1" applyBorder="1"/>
    <xf numFmtId="0" fontId="2" fillId="0" borderId="1" xfId="0" applyFont="1" applyBorder="1"/>
    <xf numFmtId="0" fontId="2" fillId="0" borderId="14" xfId="0" applyFont="1" applyBorder="1"/>
    <xf numFmtId="0" fontId="0" fillId="0" borderId="0" xfId="0" applyFill="1" applyBorder="1"/>
    <xf numFmtId="0" fontId="0" fillId="0" borderId="0" xfId="0" applyFont="1" applyFill="1" applyBorder="1" applyAlignment="1">
      <alignment horizontal="left" wrapText="1"/>
    </xf>
    <xf numFmtId="0" fontId="0" fillId="0" borderId="11" xfId="0" applyBorder="1"/>
    <xf numFmtId="0" fontId="0" fillId="0" borderId="10" xfId="0" applyBorder="1"/>
    <xf numFmtId="0" fontId="0" fillId="0" borderId="5" xfId="0" applyFill="1" applyBorder="1"/>
    <xf numFmtId="0" fontId="0" fillId="0" borderId="11" xfId="0" applyFill="1" applyBorder="1"/>
    <xf numFmtId="44" fontId="0" fillId="0" borderId="11" xfId="1" applyFont="1" applyFill="1" applyBorder="1"/>
    <xf numFmtId="0" fontId="0" fillId="0" borderId="7" xfId="0" applyFill="1" applyBorder="1"/>
    <xf numFmtId="0" fontId="0" fillId="0" borderId="12" xfId="0" applyFill="1" applyBorder="1"/>
    <xf numFmtId="0" fontId="0" fillId="0" borderId="8" xfId="0" applyFill="1" applyBorder="1"/>
    <xf numFmtId="44" fontId="0" fillId="0" borderId="12" xfId="1" applyFont="1" applyFill="1" applyBorder="1"/>
    <xf numFmtId="0" fontId="0" fillId="0" borderId="9" xfId="0" applyFill="1" applyBorder="1"/>
    <xf numFmtId="0" fontId="0" fillId="0" borderId="6" xfId="0" applyFill="1" applyBorder="1"/>
    <xf numFmtId="0" fontId="0" fillId="0" borderId="3" xfId="0" applyFill="1" applyBorder="1"/>
    <xf numFmtId="0" fontId="0" fillId="0" borderId="4" xfId="0" applyFill="1" applyBorder="1"/>
    <xf numFmtId="0" fontId="2" fillId="0" borderId="10" xfId="0" applyFont="1" applyBorder="1"/>
    <xf numFmtId="0" fontId="2" fillId="0" borderId="3" xfId="0" applyFont="1" applyBorder="1"/>
    <xf numFmtId="0" fontId="0" fillId="0" borderId="16" xfId="0" applyFill="1" applyBorder="1"/>
    <xf numFmtId="6" fontId="0" fillId="0" borderId="11" xfId="1" applyNumberFormat="1" applyFont="1" applyFill="1" applyBorder="1"/>
    <xf numFmtId="8" fontId="0" fillId="0" borderId="11" xfId="1" applyNumberFormat="1" applyFont="1" applyFill="1" applyBorder="1"/>
    <xf numFmtId="0" fontId="0" fillId="0" borderId="17" xfId="0" applyFill="1" applyBorder="1"/>
    <xf numFmtId="44" fontId="0" fillId="0" borderId="10" xfId="1" applyFont="1" applyFill="1" applyBorder="1"/>
    <xf numFmtId="6" fontId="0" fillId="0" borderId="3" xfId="0" applyNumberFormat="1" applyFill="1" applyBorder="1"/>
    <xf numFmtId="6" fontId="0" fillId="0" borderId="0" xfId="0" applyNumberFormat="1" applyFill="1" applyBorder="1"/>
    <xf numFmtId="6" fontId="0" fillId="0" borderId="7" xfId="1" applyNumberFormat="1" applyFont="1" applyFill="1" applyBorder="1"/>
    <xf numFmtId="6" fontId="0" fillId="0" borderId="5" xfId="1" applyNumberFormat="1" applyFont="1" applyFill="1" applyBorder="1"/>
    <xf numFmtId="0" fontId="8" fillId="0" borderId="2" xfId="0" applyFont="1" applyBorder="1"/>
    <xf numFmtId="0" fontId="8" fillId="0" borderId="3" xfId="0" applyFont="1" applyBorder="1"/>
    <xf numFmtId="44" fontId="0" fillId="0" borderId="3" xfId="0" applyNumberFormat="1" applyBorder="1"/>
    <xf numFmtId="6" fontId="0" fillId="0" borderId="0" xfId="0" applyNumberFormat="1" applyBorder="1"/>
    <xf numFmtId="8" fontId="0" fillId="0" borderId="0" xfId="0" applyNumberForma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6" fontId="0" fillId="0" borderId="8" xfId="0" applyNumberFormat="1" applyBorder="1"/>
    <xf numFmtId="44" fontId="0" fillId="0" borderId="4" xfId="0" applyNumberFormat="1" applyBorder="1"/>
    <xf numFmtId="44" fontId="0" fillId="0" borderId="0" xfId="0" applyNumberFormat="1" applyBorder="1"/>
    <xf numFmtId="0" fontId="8" fillId="0" borderId="0" xfId="0" applyFont="1" applyBorder="1"/>
    <xf numFmtId="0" fontId="8" fillId="0" borderId="5" xfId="0" applyFont="1" applyBorder="1"/>
    <xf numFmtId="44" fontId="0" fillId="0" borderId="6" xfId="0" applyNumberFormat="1" applyBorder="1"/>
    <xf numFmtId="0" fontId="8" fillId="0" borderId="7" xfId="0" applyFont="1" applyBorder="1"/>
    <xf numFmtId="0" fontId="8" fillId="0" borderId="8" xfId="0" applyFont="1" applyBorder="1"/>
    <xf numFmtId="44" fontId="0" fillId="0" borderId="8" xfId="0" applyNumberFormat="1" applyBorder="1"/>
    <xf numFmtId="44" fontId="0" fillId="0" borderId="9" xfId="0" applyNumberFormat="1" applyBorder="1"/>
    <xf numFmtId="0" fontId="0" fillId="2" borderId="0" xfId="0" applyFill="1" applyBorder="1"/>
    <xf numFmtId="6" fontId="0" fillId="2" borderId="0" xfId="0" applyNumberFormat="1" applyFill="1" applyBorder="1"/>
    <xf numFmtId="0" fontId="0" fillId="0" borderId="18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4" xfId="0" applyFill="1" applyBorder="1"/>
    <xf numFmtId="6" fontId="0" fillId="2" borderId="14" xfId="0" applyNumberFormat="1" applyFill="1" applyBorder="1"/>
    <xf numFmtId="0" fontId="0" fillId="2" borderId="15" xfId="0" applyFill="1" applyBorder="1"/>
    <xf numFmtId="0" fontId="8" fillId="2" borderId="0" xfId="0" applyFont="1" applyFill="1" applyBorder="1"/>
    <xf numFmtId="44" fontId="0" fillId="2" borderId="0" xfId="0" applyNumberFormat="1" applyFill="1" applyBorder="1"/>
    <xf numFmtId="44" fontId="0" fillId="2" borderId="6" xfId="0" applyNumberFormat="1" applyFill="1" applyBorder="1"/>
    <xf numFmtId="0" fontId="0" fillId="0" borderId="4" xfId="0" applyFill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44" fontId="0" fillId="0" borderId="0" xfId="0" applyNumberFormat="1" applyFill="1" applyBorder="1"/>
    <xf numFmtId="44" fontId="0" fillId="0" borderId="0" xfId="0" applyNumberFormat="1"/>
    <xf numFmtId="44" fontId="2" fillId="0" borderId="14" xfId="0" applyNumberFormat="1" applyFont="1" applyBorder="1"/>
    <xf numFmtId="44" fontId="0" fillId="0" borderId="3" xfId="0" applyNumberFormat="1" applyFill="1" applyBorder="1"/>
    <xf numFmtId="44" fontId="0" fillId="0" borderId="0" xfId="1" applyNumberFormat="1" applyFont="1" applyFill="1" applyBorder="1"/>
    <xf numFmtId="44" fontId="0" fillId="0" borderId="0" xfId="1" applyNumberFormat="1" applyFont="1" applyFill="1" applyBorder="1" applyAlignment="1">
      <alignment horizontal="right"/>
    </xf>
    <xf numFmtId="44" fontId="0" fillId="2" borderId="14" xfId="1" applyNumberFormat="1" applyFont="1" applyFill="1" applyBorder="1"/>
    <xf numFmtId="44" fontId="0" fillId="2" borderId="14" xfId="1" applyNumberFormat="1" applyFont="1" applyFill="1" applyBorder="1" applyAlignment="1">
      <alignment horizontal="right"/>
    </xf>
    <xf numFmtId="44" fontId="0" fillId="2" borderId="14" xfId="0" applyNumberFormat="1" applyFill="1" applyBorder="1"/>
    <xf numFmtId="44" fontId="0" fillId="0" borderId="8" xfId="1" applyNumberFormat="1" applyFont="1" applyFill="1" applyBorder="1"/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8">
    <cellStyle name="Comma 2" xfId="3"/>
    <cellStyle name="Comma 2 2" xfId="6"/>
    <cellStyle name="Currency" xfId="1" builtinId="4"/>
    <cellStyle name="Millares 2" xfId="7"/>
    <cellStyle name="Moneda 2" xfId="5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7" workbookViewId="0">
      <selection activeCell="E15" sqref="E15"/>
    </sheetView>
  </sheetViews>
  <sheetFormatPr defaultColWidth="9.140625" defaultRowHeight="15" x14ac:dyDescent="0.25"/>
  <cols>
    <col min="1" max="1" width="57.85546875" customWidth="1"/>
    <col min="2" max="2" width="29.85546875" bestFit="1" customWidth="1"/>
    <col min="3" max="3" width="60.42578125" customWidth="1"/>
  </cols>
  <sheetData>
    <row r="1" spans="1:3" x14ac:dyDescent="0.25">
      <c r="A1" s="14" t="s">
        <v>27</v>
      </c>
    </row>
    <row r="2" spans="1:3" x14ac:dyDescent="0.25">
      <c r="A2" s="3"/>
    </row>
    <row r="3" spans="1:3" ht="33.75" x14ac:dyDescent="0.5">
      <c r="A3" s="4" t="s">
        <v>22</v>
      </c>
    </row>
    <row r="4" spans="1:3" x14ac:dyDescent="0.25">
      <c r="A4" s="6"/>
      <c r="B4" s="7"/>
      <c r="C4" s="8"/>
    </row>
    <row r="5" spans="1:3" x14ac:dyDescent="0.25">
      <c r="A5" s="108" t="s">
        <v>36</v>
      </c>
      <c r="B5" s="7" t="s">
        <v>28</v>
      </c>
      <c r="C5" s="25">
        <v>43514</v>
      </c>
    </row>
    <row r="6" spans="1:3" x14ac:dyDescent="0.25">
      <c r="A6" s="109"/>
      <c r="B6" s="5" t="s">
        <v>0</v>
      </c>
      <c r="C6" s="26" t="s">
        <v>40</v>
      </c>
    </row>
    <row r="7" spans="1:3" x14ac:dyDescent="0.25">
      <c r="A7" s="111"/>
      <c r="B7" s="5"/>
      <c r="C7" s="27"/>
    </row>
    <row r="8" spans="1:3" x14ac:dyDescent="0.25">
      <c r="A8" s="108" t="s">
        <v>18</v>
      </c>
      <c r="B8" s="6" t="s">
        <v>37</v>
      </c>
      <c r="C8" s="28" t="s">
        <v>42</v>
      </c>
    </row>
    <row r="9" spans="1:3" x14ac:dyDescent="0.25">
      <c r="A9" s="109"/>
      <c r="B9" s="9" t="s">
        <v>38</v>
      </c>
      <c r="C9" s="29" t="s">
        <v>41</v>
      </c>
    </row>
    <row r="10" spans="1:3" x14ac:dyDescent="0.25">
      <c r="A10" s="109"/>
      <c r="B10" s="9" t="s">
        <v>39</v>
      </c>
      <c r="C10" s="29" t="s">
        <v>43</v>
      </c>
    </row>
    <row r="11" spans="1:3" x14ac:dyDescent="0.25">
      <c r="A11" s="110"/>
      <c r="B11" s="13"/>
      <c r="C11" s="13"/>
    </row>
    <row r="12" spans="1:3" x14ac:dyDescent="0.25">
      <c r="A12" s="108" t="s">
        <v>29</v>
      </c>
      <c r="B12" s="6"/>
      <c r="C12" s="8"/>
    </row>
    <row r="13" spans="1:3" x14ac:dyDescent="0.25">
      <c r="A13" s="109"/>
      <c r="B13" s="5"/>
      <c r="C13" s="10"/>
    </row>
    <row r="14" spans="1:3" x14ac:dyDescent="0.25">
      <c r="A14" s="11" t="s">
        <v>19</v>
      </c>
      <c r="B14" s="37"/>
      <c r="C14" s="31" t="s">
        <v>61</v>
      </c>
    </row>
    <row r="15" spans="1:3" x14ac:dyDescent="0.25">
      <c r="A15" s="11" t="s">
        <v>20</v>
      </c>
      <c r="B15" s="37"/>
      <c r="C15" s="30" t="s">
        <v>45</v>
      </c>
    </row>
    <row r="16" spans="1:3" x14ac:dyDescent="0.25">
      <c r="A16" s="12" t="s">
        <v>21</v>
      </c>
      <c r="B16" s="37"/>
      <c r="C16" s="30" t="s">
        <v>44</v>
      </c>
    </row>
    <row r="17" spans="1:3" x14ac:dyDescent="0.25">
      <c r="A17" s="11" t="s">
        <v>30</v>
      </c>
      <c r="B17" s="5"/>
      <c r="C17" s="10"/>
    </row>
    <row r="18" spans="1:3" x14ac:dyDescent="0.25">
      <c r="A18" s="11"/>
      <c r="B18" s="5"/>
      <c r="C18" s="10"/>
    </row>
    <row r="19" spans="1:3" x14ac:dyDescent="0.25">
      <c r="A19" s="108" t="s">
        <v>23</v>
      </c>
      <c r="B19" s="50"/>
      <c r="C19" s="95" t="s">
        <v>102</v>
      </c>
    </row>
    <row r="20" spans="1:3" x14ac:dyDescent="0.25">
      <c r="A20" s="109"/>
      <c r="B20" s="37"/>
      <c r="C20" s="49"/>
    </row>
    <row r="21" spans="1:3" x14ac:dyDescent="0.25">
      <c r="A21" s="109"/>
      <c r="B21" s="37"/>
      <c r="C21" s="49"/>
    </row>
    <row r="22" spans="1:3" x14ac:dyDescent="0.25">
      <c r="A22" s="111"/>
      <c r="B22" s="37"/>
      <c r="C22" s="49"/>
    </row>
    <row r="23" spans="1:3" x14ac:dyDescent="0.25">
      <c r="A23" s="108" t="s">
        <v>31</v>
      </c>
      <c r="B23" s="50"/>
      <c r="C23" s="51"/>
    </row>
    <row r="24" spans="1:3" x14ac:dyDescent="0.25">
      <c r="A24" s="109"/>
      <c r="B24" s="37"/>
      <c r="C24" s="49"/>
    </row>
    <row r="25" spans="1:3" x14ac:dyDescent="0.25">
      <c r="A25" s="111"/>
      <c r="B25" s="46"/>
      <c r="C25" s="48"/>
    </row>
  </sheetData>
  <mergeCells count="5">
    <mergeCell ref="A8:A11"/>
    <mergeCell ref="A5:A7"/>
    <mergeCell ref="A12:A13"/>
    <mergeCell ref="A19:A22"/>
    <mergeCell ref="A23:A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9" sqref="D9"/>
    </sheetView>
  </sheetViews>
  <sheetFormatPr defaultColWidth="9.140625" defaultRowHeight="15" x14ac:dyDescent="0.25"/>
  <cols>
    <col min="1" max="1" width="23.5703125" customWidth="1"/>
    <col min="2" max="2" width="13.5703125" customWidth="1"/>
    <col min="3" max="3" width="16.85546875" customWidth="1"/>
    <col min="4" max="4" width="14" customWidth="1"/>
    <col min="5" max="5" width="12.28515625" customWidth="1"/>
  </cols>
  <sheetData>
    <row r="1" spans="1:5" ht="33.75" x14ac:dyDescent="0.5">
      <c r="A1" s="15" t="s">
        <v>32</v>
      </c>
    </row>
    <row r="3" spans="1:5" x14ac:dyDescent="0.25">
      <c r="A3" s="16" t="s">
        <v>1</v>
      </c>
      <c r="B3" s="17" t="s">
        <v>2</v>
      </c>
      <c r="C3" s="18" t="s">
        <v>6</v>
      </c>
      <c r="D3" s="17" t="s">
        <v>5</v>
      </c>
      <c r="E3" s="19" t="s">
        <v>7</v>
      </c>
    </row>
    <row r="4" spans="1:5" x14ac:dyDescent="0.25">
      <c r="A4" s="41" t="s">
        <v>57</v>
      </c>
      <c r="B4" s="42" t="s">
        <v>3</v>
      </c>
      <c r="C4" s="38" t="s">
        <v>62</v>
      </c>
      <c r="D4" s="42">
        <v>3000</v>
      </c>
      <c r="E4" s="49" t="str">
        <f>LEFT(A4,6)&amp;"-"&amp;LEFT(C4,4)</f>
        <v>N/A-Fore</v>
      </c>
    </row>
    <row r="5" spans="1:5" x14ac:dyDescent="0.25">
      <c r="A5" s="41" t="s">
        <v>57</v>
      </c>
      <c r="B5" s="42" t="s">
        <v>4</v>
      </c>
      <c r="C5" s="38" t="s">
        <v>83</v>
      </c>
      <c r="D5" s="42">
        <v>3000</v>
      </c>
      <c r="E5" s="49" t="str">
        <f>LEFT(A5,4)&amp;"-"&amp;LEFT(C5,4)</f>
        <v>N/A-Nurs</v>
      </c>
    </row>
    <row r="6" spans="1:5" x14ac:dyDescent="0.25">
      <c r="A6" s="23" t="s">
        <v>34</v>
      </c>
      <c r="B6" s="20"/>
      <c r="C6" s="21"/>
      <c r="D6" s="24">
        <f>SUM(D4:D5)</f>
        <v>6000</v>
      </c>
      <c r="E6" s="22"/>
    </row>
  </sheetData>
  <autoFilter ref="A3:E6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opLeftCell="A85" zoomScale="70" zoomScaleNormal="70" workbookViewId="0">
      <selection activeCell="N113" sqref="N113"/>
    </sheetView>
  </sheetViews>
  <sheetFormatPr defaultColWidth="9.140625" defaultRowHeight="15" x14ac:dyDescent="0.25"/>
  <cols>
    <col min="1" max="1" width="14.5703125" customWidth="1"/>
    <col min="2" max="2" width="30.42578125" style="32" customWidth="1"/>
    <col min="3" max="3" width="37.140625" customWidth="1"/>
    <col min="4" max="4" width="26.85546875" customWidth="1"/>
    <col min="5" max="5" width="24.28515625" customWidth="1"/>
    <col min="6" max="6" width="19.7109375" customWidth="1"/>
    <col min="7" max="7" width="9" customWidth="1"/>
    <col min="8" max="8" width="21.42578125" customWidth="1"/>
    <col min="9" max="10" width="19" customWidth="1"/>
    <col min="11" max="11" width="14.28515625" customWidth="1"/>
  </cols>
  <sheetData>
    <row r="1" spans="1:11" ht="33.75" x14ac:dyDescent="0.5">
      <c r="A1" s="15" t="s">
        <v>33</v>
      </c>
      <c r="B1" s="33"/>
    </row>
    <row r="2" spans="1:11" x14ac:dyDescent="0.25">
      <c r="H2" s="1"/>
      <c r="K2" s="1"/>
    </row>
    <row r="3" spans="1:11" x14ac:dyDescent="0.25">
      <c r="A3" s="16" t="s">
        <v>8</v>
      </c>
      <c r="B3" s="34" t="s">
        <v>59</v>
      </c>
      <c r="C3" s="52" t="s">
        <v>9</v>
      </c>
      <c r="D3" s="53" t="s">
        <v>11</v>
      </c>
      <c r="E3" s="17" t="s">
        <v>17</v>
      </c>
      <c r="F3" s="18" t="s">
        <v>13</v>
      </c>
      <c r="G3" s="18" t="s">
        <v>14</v>
      </c>
      <c r="H3" s="17" t="s">
        <v>15</v>
      </c>
      <c r="I3" s="18" t="s">
        <v>16</v>
      </c>
      <c r="J3" s="18" t="s">
        <v>12</v>
      </c>
      <c r="K3" s="35" t="s">
        <v>85</v>
      </c>
    </row>
    <row r="4" spans="1:11" x14ac:dyDescent="0.25">
      <c r="A4" s="41" t="s">
        <v>46</v>
      </c>
      <c r="B4" s="41" t="s">
        <v>49</v>
      </c>
      <c r="C4" s="54" t="s">
        <v>55</v>
      </c>
      <c r="D4" s="54" t="s">
        <v>57</v>
      </c>
      <c r="E4" s="49" t="s">
        <v>68</v>
      </c>
      <c r="F4" s="37" t="s">
        <v>57</v>
      </c>
      <c r="G4" s="37"/>
      <c r="H4" s="43" t="s">
        <v>84</v>
      </c>
      <c r="I4" s="37" t="s">
        <v>83</v>
      </c>
      <c r="J4" s="37">
        <f>15000/160</f>
        <v>93.75</v>
      </c>
      <c r="K4" s="39">
        <f>J4*12</f>
        <v>1125</v>
      </c>
    </row>
    <row r="5" spans="1:11" x14ac:dyDescent="0.25">
      <c r="A5" s="41"/>
      <c r="B5" s="41"/>
      <c r="C5" s="42" t="s">
        <v>48</v>
      </c>
      <c r="D5" s="42" t="s">
        <v>50</v>
      </c>
      <c r="E5" s="49" t="s">
        <v>63</v>
      </c>
      <c r="F5" s="37" t="s">
        <v>66</v>
      </c>
      <c r="G5" s="37">
        <v>53</v>
      </c>
      <c r="H5" s="55">
        <v>689</v>
      </c>
      <c r="I5" s="37"/>
      <c r="J5" s="37"/>
      <c r="K5" s="39"/>
    </row>
    <row r="6" spans="1:11" x14ac:dyDescent="0.25">
      <c r="A6" s="41"/>
      <c r="B6" s="41"/>
      <c r="C6" s="42" t="s">
        <v>73</v>
      </c>
      <c r="D6" s="42" t="s">
        <v>51</v>
      </c>
      <c r="E6" s="49" t="s">
        <v>64</v>
      </c>
      <c r="F6" s="37" t="s">
        <v>67</v>
      </c>
      <c r="G6" s="37">
        <v>53</v>
      </c>
      <c r="H6" s="56">
        <v>789.7</v>
      </c>
      <c r="I6" s="37"/>
      <c r="J6" s="37"/>
      <c r="K6" s="39"/>
    </row>
    <row r="7" spans="1:11" ht="15.75" customHeight="1" x14ac:dyDescent="0.25">
      <c r="A7" s="44"/>
      <c r="B7" s="42"/>
      <c r="C7" s="48"/>
      <c r="D7" s="45" t="s">
        <v>52</v>
      </c>
      <c r="E7" s="48" t="s">
        <v>65</v>
      </c>
      <c r="F7" s="46" t="s">
        <v>72</v>
      </c>
      <c r="G7" s="46">
        <v>53</v>
      </c>
      <c r="H7" s="61">
        <v>597</v>
      </c>
      <c r="I7" s="41"/>
      <c r="J7" s="49"/>
      <c r="K7" s="10"/>
    </row>
    <row r="8" spans="1:11" x14ac:dyDescent="0.25">
      <c r="A8" s="41" t="s">
        <v>58</v>
      </c>
      <c r="B8" s="45"/>
      <c r="C8" s="45" t="s">
        <v>69</v>
      </c>
      <c r="D8" s="46" t="s">
        <v>70</v>
      </c>
      <c r="E8" s="45" t="s">
        <v>71</v>
      </c>
      <c r="F8" s="46"/>
      <c r="G8" s="46"/>
      <c r="H8" s="61">
        <v>50</v>
      </c>
      <c r="I8" s="44"/>
      <c r="J8" s="48"/>
      <c r="K8" s="71"/>
    </row>
    <row r="9" spans="1:11" hidden="1" x14ac:dyDescent="0.25">
      <c r="A9" s="41"/>
      <c r="B9" s="41"/>
      <c r="C9" s="42"/>
      <c r="D9" s="37"/>
      <c r="E9" s="42"/>
      <c r="F9" s="37"/>
      <c r="G9" s="37"/>
      <c r="H9" s="43"/>
      <c r="I9" s="37"/>
      <c r="J9" s="37"/>
      <c r="K9" s="39" t="e">
        <f ca="1">J9*INDEX($E$4:$E$8,equiv(code_hr,J9,0))</f>
        <v>#NAME?</v>
      </c>
    </row>
    <row r="10" spans="1:11" hidden="1" x14ac:dyDescent="0.25">
      <c r="A10" s="41"/>
      <c r="B10" s="41"/>
      <c r="C10" s="42"/>
      <c r="D10" s="37"/>
      <c r="E10" s="42"/>
      <c r="F10" s="37"/>
      <c r="G10" s="37"/>
      <c r="H10" s="43"/>
      <c r="I10" s="37"/>
      <c r="J10" s="37"/>
      <c r="K10" s="39" t="e">
        <f ca="1">J10*INDEX($E$4:$E$8,equiv(code_hr,J10,0))</f>
        <v>#NAME?</v>
      </c>
    </row>
    <row r="11" spans="1:11" hidden="1" x14ac:dyDescent="0.25">
      <c r="A11" s="41"/>
      <c r="B11" s="41"/>
      <c r="C11" s="42"/>
      <c r="D11" s="37"/>
      <c r="E11" s="42"/>
      <c r="F11" s="37"/>
      <c r="G11" s="37"/>
      <c r="H11" s="43"/>
      <c r="I11" s="37"/>
      <c r="J11" s="37"/>
      <c r="K11" s="39" t="e">
        <f ca="1">J11*INDEX($E$4:$E$8,equiv(code_hr,J11,0))</f>
        <v>#NAME?</v>
      </c>
    </row>
    <row r="12" spans="1:11" hidden="1" x14ac:dyDescent="0.25">
      <c r="A12" s="44"/>
      <c r="B12" s="44"/>
      <c r="C12" s="45"/>
      <c r="D12" s="46"/>
      <c r="E12" s="45"/>
      <c r="F12" s="46"/>
      <c r="G12" s="46"/>
      <c r="H12" s="47"/>
      <c r="I12" s="37"/>
      <c r="J12" s="37"/>
      <c r="K12" s="39" t="e">
        <f ca="1">J12*INDEX($E$4:$E$8,equiv(code_hr,J12,0))</f>
        <v>#NAME?</v>
      </c>
    </row>
    <row r="13" spans="1:11" ht="19.5" customHeight="1" x14ac:dyDescent="0.25">
      <c r="A13" s="63" t="s">
        <v>86</v>
      </c>
      <c r="B13" s="5"/>
      <c r="C13" s="5"/>
      <c r="D13" s="5"/>
      <c r="E13" s="5"/>
      <c r="F13" s="5"/>
      <c r="G13" s="5"/>
      <c r="H13" s="5"/>
      <c r="I13" s="37" t="s">
        <v>50</v>
      </c>
      <c r="J13" s="66">
        <f>H5/12+H7/12+J4</f>
        <v>200.91666666666666</v>
      </c>
      <c r="K13" s="10"/>
    </row>
    <row r="14" spans="1:11" x14ac:dyDescent="0.25">
      <c r="A14" s="9"/>
      <c r="B14" s="5"/>
      <c r="C14" s="5"/>
      <c r="D14" s="5"/>
      <c r="E14" s="5"/>
      <c r="F14" s="5"/>
      <c r="G14" s="5"/>
      <c r="H14" s="5"/>
      <c r="I14" s="37" t="s">
        <v>51</v>
      </c>
      <c r="J14" s="67">
        <f>H6/12+J4+H8/12</f>
        <v>163.72499999999999</v>
      </c>
      <c r="K14" s="10"/>
    </row>
    <row r="15" spans="1:11" s="32" customFormat="1" x14ac:dyDescent="0.25">
      <c r="A15" s="69"/>
      <c r="B15" s="70"/>
      <c r="C15" s="70"/>
      <c r="D15" s="70"/>
      <c r="E15" s="70"/>
      <c r="F15" s="70"/>
      <c r="G15" s="70"/>
      <c r="H15" s="70"/>
      <c r="I15" s="46" t="s">
        <v>52</v>
      </c>
      <c r="J15" s="72">
        <f>H7/12+J4+H8/12</f>
        <v>147.66666666666666</v>
      </c>
      <c r="K15" s="71"/>
    </row>
    <row r="16" spans="1:11" x14ac:dyDescent="0.25">
      <c r="A16" s="68" t="s">
        <v>87</v>
      </c>
      <c r="I16" s="37" t="s">
        <v>50</v>
      </c>
      <c r="J16" s="66">
        <f>H5+K4+H8</f>
        <v>1864</v>
      </c>
      <c r="K16" s="8"/>
    </row>
    <row r="17" spans="1:11" s="32" customFormat="1" x14ac:dyDescent="0.25">
      <c r="B17" s="5"/>
      <c r="C17" s="5"/>
      <c r="D17" s="5"/>
      <c r="E17" s="5"/>
      <c r="F17" s="5"/>
      <c r="G17" s="5"/>
      <c r="H17" s="5"/>
      <c r="I17" s="37" t="s">
        <v>51</v>
      </c>
      <c r="J17" s="67">
        <f>H6+K4+H8</f>
        <v>1964.7</v>
      </c>
      <c r="K17" s="10"/>
    </row>
    <row r="18" spans="1:11" s="32" customFormat="1" x14ac:dyDescent="0.25">
      <c r="A18" s="69"/>
      <c r="B18" s="70"/>
      <c r="C18" s="70"/>
      <c r="D18" s="70"/>
      <c r="E18" s="70"/>
      <c r="F18" s="70"/>
      <c r="G18" s="70"/>
      <c r="H18" s="70"/>
      <c r="I18" s="46" t="s">
        <v>52</v>
      </c>
      <c r="J18" s="72">
        <f>H7+K4+H8</f>
        <v>1772</v>
      </c>
      <c r="K18" s="71"/>
    </row>
    <row r="19" spans="1:11" s="32" customFormat="1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90"/>
      <c r="K19" s="91"/>
    </row>
    <row r="20" spans="1:11" s="32" customFormat="1" x14ac:dyDescent="0.25">
      <c r="A20" s="41" t="s">
        <v>46</v>
      </c>
      <c r="B20" s="41" t="s">
        <v>92</v>
      </c>
      <c r="C20" s="84" t="s">
        <v>55</v>
      </c>
      <c r="D20" s="84" t="s">
        <v>57</v>
      </c>
      <c r="E20" s="49" t="s">
        <v>68</v>
      </c>
      <c r="F20" s="37" t="s">
        <v>57</v>
      </c>
      <c r="G20" s="37"/>
      <c r="H20" s="43" t="s">
        <v>84</v>
      </c>
      <c r="I20" s="37" t="s">
        <v>83</v>
      </c>
      <c r="J20" s="37">
        <f>15000/160*2</f>
        <v>187.5</v>
      </c>
      <c r="K20" s="39">
        <f>J20*12</f>
        <v>2250</v>
      </c>
    </row>
    <row r="21" spans="1:11" s="32" customFormat="1" x14ac:dyDescent="0.25">
      <c r="A21" s="41"/>
      <c r="B21" s="41"/>
      <c r="C21" s="42" t="s">
        <v>48</v>
      </c>
      <c r="D21" s="42" t="s">
        <v>50</v>
      </c>
      <c r="E21" s="49" t="s">
        <v>63</v>
      </c>
      <c r="F21" s="37" t="s">
        <v>66</v>
      </c>
      <c r="G21" s="37">
        <v>106</v>
      </c>
      <c r="H21" s="55">
        <f>13*G21</f>
        <v>1378</v>
      </c>
      <c r="I21" s="37"/>
      <c r="J21" s="37"/>
      <c r="K21" s="39"/>
    </row>
    <row r="22" spans="1:11" s="32" customFormat="1" x14ac:dyDescent="0.25">
      <c r="A22" s="41"/>
      <c r="B22" s="41"/>
      <c r="C22" s="42" t="s">
        <v>95</v>
      </c>
      <c r="D22" s="42" t="s">
        <v>51</v>
      </c>
      <c r="E22" s="49" t="s">
        <v>64</v>
      </c>
      <c r="F22" s="37" t="s">
        <v>67</v>
      </c>
      <c r="G22" s="37">
        <v>106</v>
      </c>
      <c r="H22" s="56">
        <f>14.7*G22</f>
        <v>1558.1999999999998</v>
      </c>
      <c r="I22" s="37"/>
      <c r="J22" s="37"/>
      <c r="K22" s="39"/>
    </row>
    <row r="23" spans="1:11" s="32" customFormat="1" ht="15.75" customHeight="1" x14ac:dyDescent="0.25">
      <c r="A23" s="44"/>
      <c r="B23" s="42"/>
      <c r="C23" s="45"/>
      <c r="D23" s="45" t="s">
        <v>52</v>
      </c>
      <c r="E23" s="48" t="s">
        <v>65</v>
      </c>
      <c r="F23" s="46" t="s">
        <v>72</v>
      </c>
      <c r="G23" s="46">
        <v>106</v>
      </c>
      <c r="H23" s="61">
        <v>1074</v>
      </c>
      <c r="I23" s="41"/>
      <c r="J23" s="49"/>
      <c r="K23" s="10"/>
    </row>
    <row r="24" spans="1:11" s="32" customFormat="1" x14ac:dyDescent="0.25">
      <c r="A24" s="41" t="s">
        <v>58</v>
      </c>
      <c r="B24" s="45"/>
      <c r="C24" s="45" t="s">
        <v>69</v>
      </c>
      <c r="D24" s="46" t="s">
        <v>70</v>
      </c>
      <c r="E24" s="45" t="s">
        <v>71</v>
      </c>
      <c r="F24" s="46"/>
      <c r="G24" s="46"/>
      <c r="H24" s="61">
        <v>100</v>
      </c>
      <c r="I24" s="44"/>
      <c r="J24" s="48"/>
      <c r="K24" s="71"/>
    </row>
    <row r="25" spans="1:11" s="32" customFormat="1" hidden="1" x14ac:dyDescent="0.25">
      <c r="A25" s="41"/>
      <c r="B25" s="41"/>
      <c r="C25" s="42"/>
      <c r="D25" s="37"/>
      <c r="E25" s="42"/>
      <c r="F25" s="37"/>
      <c r="G25" s="37"/>
      <c r="H25" s="43"/>
      <c r="I25" s="37"/>
      <c r="J25" s="37"/>
      <c r="K25" s="39" t="e">
        <f ca="1">J25*INDEX($E$4:$E$8,equiv(code_hr,J25,0))</f>
        <v>#NAME?</v>
      </c>
    </row>
    <row r="26" spans="1:11" s="32" customFormat="1" hidden="1" x14ac:dyDescent="0.25">
      <c r="A26" s="41"/>
      <c r="B26" s="41"/>
      <c r="C26" s="42"/>
      <c r="D26" s="37"/>
      <c r="E26" s="42"/>
      <c r="F26" s="37"/>
      <c r="G26" s="37"/>
      <c r="H26" s="43"/>
      <c r="I26" s="37"/>
      <c r="J26" s="37"/>
      <c r="K26" s="39" t="e">
        <f ca="1">J26*INDEX($E$4:$E$8,equiv(code_hr,J26,0))</f>
        <v>#NAME?</v>
      </c>
    </row>
    <row r="27" spans="1:11" s="32" customFormat="1" hidden="1" x14ac:dyDescent="0.25">
      <c r="A27" s="41"/>
      <c r="B27" s="41"/>
      <c r="C27" s="42"/>
      <c r="D27" s="37"/>
      <c r="E27" s="42"/>
      <c r="F27" s="37"/>
      <c r="G27" s="37"/>
      <c r="H27" s="43"/>
      <c r="I27" s="37"/>
      <c r="J27" s="37"/>
      <c r="K27" s="39" t="e">
        <f ca="1">J27*INDEX($E$4:$E$8,equiv(code_hr,J27,0))</f>
        <v>#NAME?</v>
      </c>
    </row>
    <row r="28" spans="1:11" s="32" customFormat="1" hidden="1" x14ac:dyDescent="0.25">
      <c r="A28" s="44"/>
      <c r="B28" s="44"/>
      <c r="C28" s="45"/>
      <c r="D28" s="46"/>
      <c r="E28" s="45"/>
      <c r="F28" s="46"/>
      <c r="G28" s="46"/>
      <c r="H28" s="47"/>
      <c r="I28" s="37"/>
      <c r="J28" s="37"/>
      <c r="K28" s="39" t="e">
        <f ca="1">J28*INDEX($E$4:$E$8,equiv(code_hr,J28,0))</f>
        <v>#NAME?</v>
      </c>
    </row>
    <row r="29" spans="1:11" s="32" customFormat="1" ht="19.5" customHeight="1" x14ac:dyDescent="0.25">
      <c r="A29" s="63" t="s">
        <v>86</v>
      </c>
      <c r="B29" s="5"/>
      <c r="C29" s="5"/>
      <c r="D29" s="5"/>
      <c r="E29" s="5"/>
      <c r="F29" s="5"/>
      <c r="G29" s="5"/>
      <c r="H29" s="5"/>
      <c r="I29" s="37" t="s">
        <v>50</v>
      </c>
      <c r="J29" s="66">
        <f>H21/12+H23/12+J20</f>
        <v>391.83333333333331</v>
      </c>
      <c r="K29" s="10"/>
    </row>
    <row r="30" spans="1:11" s="32" customFormat="1" x14ac:dyDescent="0.25">
      <c r="A30" s="9"/>
      <c r="B30" s="5"/>
      <c r="C30" s="5"/>
      <c r="D30" s="5"/>
      <c r="E30" s="5"/>
      <c r="F30" s="5"/>
      <c r="G30" s="5"/>
      <c r="H30" s="5"/>
      <c r="I30" s="37" t="s">
        <v>51</v>
      </c>
      <c r="J30" s="67">
        <f>H22/12+J20+H24/12</f>
        <v>325.68333333333334</v>
      </c>
      <c r="K30" s="10"/>
    </row>
    <row r="31" spans="1:11" s="32" customFormat="1" x14ac:dyDescent="0.25">
      <c r="A31" s="69"/>
      <c r="B31" s="70"/>
      <c r="C31" s="70"/>
      <c r="D31" s="70"/>
      <c r="E31" s="70"/>
      <c r="F31" s="70"/>
      <c r="G31" s="70"/>
      <c r="H31" s="70"/>
      <c r="I31" s="46" t="s">
        <v>52</v>
      </c>
      <c r="J31" s="72">
        <f>H23/12+J20+H24/12</f>
        <v>285.33333333333331</v>
      </c>
      <c r="K31" s="71"/>
    </row>
    <row r="32" spans="1:11" s="32" customFormat="1" x14ac:dyDescent="0.25">
      <c r="A32" s="68" t="s">
        <v>87</v>
      </c>
      <c r="I32" s="37" t="s">
        <v>50</v>
      </c>
      <c r="J32" s="66">
        <f>H21+K20+H24</f>
        <v>3728</v>
      </c>
      <c r="K32" s="8"/>
    </row>
    <row r="33" spans="1:11" s="32" customFormat="1" x14ac:dyDescent="0.25">
      <c r="B33" s="5"/>
      <c r="C33" s="5"/>
      <c r="D33" s="5"/>
      <c r="E33" s="5"/>
      <c r="F33" s="5"/>
      <c r="G33" s="5"/>
      <c r="H33" s="5"/>
      <c r="I33" s="37" t="s">
        <v>51</v>
      </c>
      <c r="J33" s="67">
        <f>H22+K20+H24</f>
        <v>3908.2</v>
      </c>
      <c r="K33" s="10"/>
    </row>
    <row r="34" spans="1:11" s="32" customFormat="1" x14ac:dyDescent="0.25">
      <c r="A34" s="69"/>
      <c r="B34" s="70"/>
      <c r="C34" s="70"/>
      <c r="D34" s="70"/>
      <c r="E34" s="70"/>
      <c r="F34" s="70"/>
      <c r="G34" s="70"/>
      <c r="H34" s="70"/>
      <c r="I34" s="46" t="s">
        <v>52</v>
      </c>
      <c r="J34" s="72">
        <f>H23+K20+H24</f>
        <v>3424</v>
      </c>
      <c r="K34" s="71"/>
    </row>
    <row r="35" spans="1:11" s="32" customFormat="1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90"/>
      <c r="K35" s="91"/>
    </row>
    <row r="36" spans="1:11" s="32" customFormat="1" x14ac:dyDescent="0.25">
      <c r="A36" s="41" t="s">
        <v>46</v>
      </c>
      <c r="B36" s="41" t="s">
        <v>93</v>
      </c>
      <c r="C36" s="84" t="s">
        <v>55</v>
      </c>
      <c r="D36" s="84" t="s">
        <v>57</v>
      </c>
      <c r="E36" s="49" t="s">
        <v>68</v>
      </c>
      <c r="F36" s="37" t="s">
        <v>57</v>
      </c>
      <c r="G36" s="37"/>
      <c r="H36" s="43" t="s">
        <v>84</v>
      </c>
      <c r="I36" s="37" t="s">
        <v>83</v>
      </c>
      <c r="J36" s="37">
        <f>15000/160*3</f>
        <v>281.25</v>
      </c>
      <c r="K36" s="39">
        <f>J36*12</f>
        <v>3375</v>
      </c>
    </row>
    <row r="37" spans="1:11" s="32" customFormat="1" x14ac:dyDescent="0.25">
      <c r="A37" s="41"/>
      <c r="B37" s="41"/>
      <c r="C37" s="42" t="s">
        <v>48</v>
      </c>
      <c r="D37" s="42" t="s">
        <v>50</v>
      </c>
      <c r="E37" s="49" t="s">
        <v>63</v>
      </c>
      <c r="F37" s="37" t="s">
        <v>66</v>
      </c>
      <c r="G37" s="37">
        <v>159</v>
      </c>
      <c r="H37" s="55">
        <f>13*G37</f>
        <v>2067</v>
      </c>
      <c r="I37" s="37"/>
      <c r="J37" s="37"/>
      <c r="K37" s="39"/>
    </row>
    <row r="38" spans="1:11" s="32" customFormat="1" x14ac:dyDescent="0.25">
      <c r="A38" s="41"/>
      <c r="B38" s="41"/>
      <c r="C38" s="42" t="s">
        <v>96</v>
      </c>
      <c r="D38" s="42" t="s">
        <v>51</v>
      </c>
      <c r="E38" s="49" t="s">
        <v>64</v>
      </c>
      <c r="F38" s="37" t="s">
        <v>67</v>
      </c>
      <c r="G38" s="37">
        <v>159</v>
      </c>
      <c r="H38" s="55">
        <f>14.9*G38</f>
        <v>2369.1</v>
      </c>
      <c r="I38" s="37"/>
      <c r="J38" s="37"/>
      <c r="K38" s="39"/>
    </row>
    <row r="39" spans="1:11" s="32" customFormat="1" ht="15.75" customHeight="1" x14ac:dyDescent="0.25">
      <c r="A39" s="44"/>
      <c r="B39" s="42"/>
      <c r="C39" s="45"/>
      <c r="D39" s="45" t="s">
        <v>52</v>
      </c>
      <c r="E39" s="48" t="s">
        <v>65</v>
      </c>
      <c r="F39" s="46" t="s">
        <v>72</v>
      </c>
      <c r="G39" s="46">
        <v>159</v>
      </c>
      <c r="H39" s="55">
        <v>1551</v>
      </c>
      <c r="I39" s="41"/>
      <c r="J39" s="49"/>
      <c r="K39" s="10"/>
    </row>
    <row r="40" spans="1:11" s="32" customFormat="1" x14ac:dyDescent="0.25">
      <c r="A40" s="41" t="s">
        <v>58</v>
      </c>
      <c r="B40" s="45"/>
      <c r="C40" s="45" t="s">
        <v>69</v>
      </c>
      <c r="D40" s="46" t="s">
        <v>70</v>
      </c>
      <c r="E40" s="45" t="s">
        <v>71</v>
      </c>
      <c r="F40" s="46"/>
      <c r="G40" s="46"/>
      <c r="H40" s="61">
        <v>150</v>
      </c>
      <c r="I40" s="44"/>
      <c r="J40" s="48"/>
      <c r="K40" s="71"/>
    </row>
    <row r="41" spans="1:11" s="32" customFormat="1" hidden="1" x14ac:dyDescent="0.25">
      <c r="A41" s="41"/>
      <c r="B41" s="41"/>
      <c r="C41" s="42"/>
      <c r="D41" s="37"/>
      <c r="E41" s="42"/>
      <c r="F41" s="37"/>
      <c r="G41" s="37"/>
      <c r="H41" s="43"/>
      <c r="I41" s="37"/>
      <c r="J41" s="37"/>
      <c r="K41" s="39" t="e">
        <f ca="1">J41*INDEX($E$4:$E$8,equiv(code_hr,J41,0))</f>
        <v>#NAME?</v>
      </c>
    </row>
    <row r="42" spans="1:11" s="32" customFormat="1" hidden="1" x14ac:dyDescent="0.25">
      <c r="A42" s="41"/>
      <c r="B42" s="41"/>
      <c r="C42" s="42"/>
      <c r="D42" s="37"/>
      <c r="E42" s="42"/>
      <c r="F42" s="37"/>
      <c r="G42" s="37"/>
      <c r="H42" s="43"/>
      <c r="I42" s="37"/>
      <c r="J42" s="37"/>
      <c r="K42" s="39" t="e">
        <f ca="1">J42*INDEX($E$4:$E$8,equiv(code_hr,J42,0))</f>
        <v>#NAME?</v>
      </c>
    </row>
    <row r="43" spans="1:11" s="32" customFormat="1" hidden="1" x14ac:dyDescent="0.25">
      <c r="A43" s="41"/>
      <c r="B43" s="41"/>
      <c r="C43" s="42"/>
      <c r="D43" s="37"/>
      <c r="E43" s="42"/>
      <c r="F43" s="37"/>
      <c r="G43" s="37"/>
      <c r="H43" s="43"/>
      <c r="I43" s="37"/>
      <c r="J43" s="37"/>
      <c r="K43" s="39" t="e">
        <f ca="1">J43*INDEX($E$4:$E$8,equiv(code_hr,J43,0))</f>
        <v>#NAME?</v>
      </c>
    </row>
    <row r="44" spans="1:11" s="32" customFormat="1" hidden="1" x14ac:dyDescent="0.25">
      <c r="A44" s="44"/>
      <c r="B44" s="44"/>
      <c r="C44" s="45"/>
      <c r="D44" s="46"/>
      <c r="E44" s="45"/>
      <c r="F44" s="46"/>
      <c r="G44" s="46"/>
      <c r="H44" s="47"/>
      <c r="I44" s="37"/>
      <c r="J44" s="37"/>
      <c r="K44" s="39" t="e">
        <f ca="1">J44*INDEX($E$4:$E$8,equiv(code_hr,J44,0))</f>
        <v>#NAME?</v>
      </c>
    </row>
    <row r="45" spans="1:11" s="32" customFormat="1" ht="19.5" customHeight="1" x14ac:dyDescent="0.25">
      <c r="A45" s="63" t="s">
        <v>86</v>
      </c>
      <c r="B45" s="5"/>
      <c r="C45" s="5"/>
      <c r="D45" s="5"/>
      <c r="E45" s="5"/>
      <c r="F45" s="5"/>
      <c r="G45" s="5"/>
      <c r="H45" s="5"/>
      <c r="I45" s="37" t="s">
        <v>50</v>
      </c>
      <c r="J45" s="66">
        <f>H37/12+H39/12+J36</f>
        <v>582.75</v>
      </c>
      <c r="K45" s="10"/>
    </row>
    <row r="46" spans="1:11" s="32" customFormat="1" x14ac:dyDescent="0.25">
      <c r="A46" s="9"/>
      <c r="B46" s="5"/>
      <c r="C46" s="5"/>
      <c r="D46" s="5"/>
      <c r="E46" s="5"/>
      <c r="F46" s="5"/>
      <c r="G46" s="5"/>
      <c r="H46" s="5"/>
      <c r="I46" s="37" t="s">
        <v>51</v>
      </c>
      <c r="J46" s="67">
        <f>H38/12+J36+H40/12</f>
        <v>491.17499999999995</v>
      </c>
      <c r="K46" s="10"/>
    </row>
    <row r="47" spans="1:11" s="32" customFormat="1" x14ac:dyDescent="0.25">
      <c r="A47" s="69"/>
      <c r="B47" s="70"/>
      <c r="C47" s="70"/>
      <c r="D47" s="70"/>
      <c r="E47" s="70"/>
      <c r="F47" s="70"/>
      <c r="G47" s="70"/>
      <c r="H47" s="70"/>
      <c r="I47" s="46" t="s">
        <v>52</v>
      </c>
      <c r="J47" s="72">
        <f>H39/12+J36+H40/12</f>
        <v>423</v>
      </c>
      <c r="K47" s="71"/>
    </row>
    <row r="48" spans="1:11" s="32" customFormat="1" x14ac:dyDescent="0.25">
      <c r="A48" s="68" t="s">
        <v>87</v>
      </c>
      <c r="I48" s="37" t="s">
        <v>50</v>
      </c>
      <c r="J48" s="66">
        <f>H37+K36+H40</f>
        <v>5592</v>
      </c>
      <c r="K48" s="8"/>
    </row>
    <row r="49" spans="1:11" s="32" customFormat="1" x14ac:dyDescent="0.25">
      <c r="B49" s="5"/>
      <c r="C49" s="5"/>
      <c r="D49" s="5"/>
      <c r="E49" s="5"/>
      <c r="F49" s="5"/>
      <c r="G49" s="5"/>
      <c r="H49" s="5"/>
      <c r="I49" s="37" t="s">
        <v>51</v>
      </c>
      <c r="J49" s="67">
        <f>H38+K36+H40</f>
        <v>5894.1</v>
      </c>
      <c r="K49" s="10"/>
    </row>
    <row r="50" spans="1:11" s="32" customFormat="1" x14ac:dyDescent="0.25">
      <c r="A50" s="69"/>
      <c r="B50" s="70"/>
      <c r="C50" s="70"/>
      <c r="D50" s="70"/>
      <c r="E50" s="70"/>
      <c r="F50" s="70"/>
      <c r="G50" s="70"/>
      <c r="H50" s="70"/>
      <c r="I50" s="46" t="s">
        <v>52</v>
      </c>
      <c r="J50" s="72">
        <f>H39+K36+H40</f>
        <v>5076</v>
      </c>
      <c r="K50" s="71"/>
    </row>
    <row r="51" spans="1:11" s="32" customFormat="1" x14ac:dyDescent="0.25">
      <c r="A51" s="88"/>
      <c r="B51" s="89"/>
      <c r="C51" s="89"/>
      <c r="D51" s="89"/>
      <c r="E51" s="89"/>
      <c r="F51" s="89"/>
      <c r="G51" s="89"/>
      <c r="H51" s="89"/>
      <c r="I51" s="89"/>
      <c r="J51" s="90"/>
      <c r="K51" s="91"/>
    </row>
    <row r="52" spans="1:11" s="32" customFormat="1" x14ac:dyDescent="0.25">
      <c r="A52" s="41" t="s">
        <v>46</v>
      </c>
      <c r="B52" s="41" t="s">
        <v>94</v>
      </c>
      <c r="C52" s="84" t="s">
        <v>55</v>
      </c>
      <c r="D52" s="84" t="s">
        <v>57</v>
      </c>
      <c r="E52" s="49" t="s">
        <v>68</v>
      </c>
      <c r="F52" s="37" t="s">
        <v>57</v>
      </c>
      <c r="G52" s="37"/>
      <c r="H52" s="43" t="s">
        <v>84</v>
      </c>
      <c r="I52" s="37" t="s">
        <v>83</v>
      </c>
      <c r="J52" s="37">
        <f>15000/160*4</f>
        <v>375</v>
      </c>
      <c r="K52" s="39">
        <f>J52*12</f>
        <v>4500</v>
      </c>
    </row>
    <row r="53" spans="1:11" s="32" customFormat="1" x14ac:dyDescent="0.25">
      <c r="A53" s="41"/>
      <c r="B53" s="41"/>
      <c r="C53" s="42" t="s">
        <v>48</v>
      </c>
      <c r="D53" s="42" t="s">
        <v>50</v>
      </c>
      <c r="E53" s="49" t="s">
        <v>63</v>
      </c>
      <c r="F53" s="37" t="s">
        <v>66</v>
      </c>
      <c r="G53" s="37">
        <v>212</v>
      </c>
      <c r="H53" s="55">
        <f>13*G53</f>
        <v>2756</v>
      </c>
      <c r="I53" s="37"/>
      <c r="J53" s="37"/>
      <c r="K53" s="39"/>
    </row>
    <row r="54" spans="1:11" s="32" customFormat="1" x14ac:dyDescent="0.25">
      <c r="A54" s="41"/>
      <c r="B54" s="41"/>
      <c r="C54" s="42" t="s">
        <v>97</v>
      </c>
      <c r="D54" s="42" t="s">
        <v>51</v>
      </c>
      <c r="E54" s="49" t="s">
        <v>64</v>
      </c>
      <c r="F54" s="37" t="s">
        <v>67</v>
      </c>
      <c r="G54" s="37">
        <v>212</v>
      </c>
      <c r="H54" s="55">
        <f>14.9*G54</f>
        <v>3158.8</v>
      </c>
      <c r="I54" s="37"/>
      <c r="J54" s="37"/>
      <c r="K54" s="39"/>
    </row>
    <row r="55" spans="1:11" s="32" customFormat="1" ht="15.75" customHeight="1" x14ac:dyDescent="0.25">
      <c r="A55" s="44"/>
      <c r="B55" s="42"/>
      <c r="C55" s="45"/>
      <c r="D55" s="45" t="s">
        <v>52</v>
      </c>
      <c r="E55" s="48" t="s">
        <v>65</v>
      </c>
      <c r="F55" s="46" t="s">
        <v>72</v>
      </c>
      <c r="G55" s="46">
        <v>212</v>
      </c>
      <c r="H55" s="61">
        <v>2028</v>
      </c>
      <c r="I55" s="41"/>
      <c r="J55" s="49"/>
      <c r="K55" s="10"/>
    </row>
    <row r="56" spans="1:11" s="32" customFormat="1" x14ac:dyDescent="0.25">
      <c r="A56" s="41" t="s">
        <v>58</v>
      </c>
      <c r="B56" s="45"/>
      <c r="C56" s="45" t="s">
        <v>69</v>
      </c>
      <c r="D56" s="46" t="s">
        <v>70</v>
      </c>
      <c r="E56" s="45" t="s">
        <v>71</v>
      </c>
      <c r="F56" s="46"/>
      <c r="G56" s="46"/>
      <c r="H56" s="61">
        <v>200</v>
      </c>
      <c r="I56" s="44"/>
      <c r="J56" s="48"/>
      <c r="K56" s="71"/>
    </row>
    <row r="57" spans="1:11" s="32" customFormat="1" hidden="1" x14ac:dyDescent="0.25">
      <c r="A57" s="41"/>
      <c r="B57" s="41"/>
      <c r="C57" s="42"/>
      <c r="D57" s="37"/>
      <c r="E57" s="42"/>
      <c r="F57" s="37"/>
      <c r="G57" s="37"/>
      <c r="H57" s="43"/>
      <c r="I57" s="37"/>
      <c r="J57" s="37"/>
      <c r="K57" s="39" t="e">
        <f ca="1">J57*INDEX($E$4:$E$8,equiv(code_hr,J57,0))</f>
        <v>#NAME?</v>
      </c>
    </row>
    <row r="58" spans="1:11" s="32" customFormat="1" hidden="1" x14ac:dyDescent="0.25">
      <c r="A58" s="41"/>
      <c r="B58" s="41"/>
      <c r="C58" s="42"/>
      <c r="D58" s="37"/>
      <c r="E58" s="42"/>
      <c r="F58" s="37"/>
      <c r="G58" s="37"/>
      <c r="H58" s="43"/>
      <c r="I58" s="37"/>
      <c r="J58" s="37"/>
      <c r="K58" s="39" t="e">
        <f ca="1">J58*INDEX($E$4:$E$8,equiv(code_hr,J58,0))</f>
        <v>#NAME?</v>
      </c>
    </row>
    <row r="59" spans="1:11" s="32" customFormat="1" hidden="1" x14ac:dyDescent="0.25">
      <c r="A59" s="41"/>
      <c r="B59" s="41"/>
      <c r="C59" s="42"/>
      <c r="D59" s="37"/>
      <c r="E59" s="42"/>
      <c r="F59" s="37"/>
      <c r="G59" s="37"/>
      <c r="H59" s="43"/>
      <c r="I59" s="37"/>
      <c r="J59" s="37"/>
      <c r="K59" s="39" t="e">
        <f ca="1">J59*INDEX($E$4:$E$8,equiv(code_hr,J59,0))</f>
        <v>#NAME?</v>
      </c>
    </row>
    <row r="60" spans="1:11" s="32" customFormat="1" hidden="1" x14ac:dyDescent="0.25">
      <c r="A60" s="44"/>
      <c r="B60" s="44"/>
      <c r="C60" s="45"/>
      <c r="D60" s="46"/>
      <c r="E60" s="45"/>
      <c r="F60" s="46"/>
      <c r="G60" s="46"/>
      <c r="H60" s="47"/>
      <c r="I60" s="37"/>
      <c r="J60" s="37"/>
      <c r="K60" s="39" t="e">
        <f ca="1">J60*INDEX($E$4:$E$8,equiv(code_hr,J60,0))</f>
        <v>#NAME?</v>
      </c>
    </row>
    <row r="61" spans="1:11" s="32" customFormat="1" ht="19.5" customHeight="1" x14ac:dyDescent="0.25">
      <c r="A61" s="63" t="s">
        <v>86</v>
      </c>
      <c r="B61" s="5"/>
      <c r="C61" s="5"/>
      <c r="D61" s="5"/>
      <c r="E61" s="5"/>
      <c r="F61" s="5"/>
      <c r="G61" s="5"/>
      <c r="H61" s="5"/>
      <c r="I61" s="37" t="s">
        <v>50</v>
      </c>
      <c r="J61" s="66">
        <f>H53/12+H55/12+J52</f>
        <v>773.66666666666663</v>
      </c>
      <c r="K61" s="10"/>
    </row>
    <row r="62" spans="1:11" s="32" customFormat="1" x14ac:dyDescent="0.25">
      <c r="A62" s="9"/>
      <c r="B62" s="5"/>
      <c r="C62" s="5"/>
      <c r="D62" s="5"/>
      <c r="E62" s="5"/>
      <c r="F62" s="5"/>
      <c r="G62" s="5"/>
      <c r="H62" s="5"/>
      <c r="I62" s="37" t="s">
        <v>51</v>
      </c>
      <c r="J62" s="67">
        <f>H54/12+J52+H56/12</f>
        <v>654.9</v>
      </c>
      <c r="K62" s="10"/>
    </row>
    <row r="63" spans="1:11" s="32" customFormat="1" x14ac:dyDescent="0.25">
      <c r="A63" s="69"/>
      <c r="B63" s="70"/>
      <c r="C63" s="70"/>
      <c r="D63" s="70"/>
      <c r="E63" s="70"/>
      <c r="F63" s="70"/>
      <c r="G63" s="70"/>
      <c r="H63" s="70"/>
      <c r="I63" s="46" t="s">
        <v>52</v>
      </c>
      <c r="J63" s="72">
        <f>H55/12+J52+H56/12</f>
        <v>560.66666666666663</v>
      </c>
      <c r="K63" s="71"/>
    </row>
    <row r="64" spans="1:11" s="32" customFormat="1" x14ac:dyDescent="0.25">
      <c r="A64" s="68" t="s">
        <v>87</v>
      </c>
      <c r="I64" s="37" t="s">
        <v>50</v>
      </c>
      <c r="J64" s="66">
        <f>H53+K52+H56</f>
        <v>7456</v>
      </c>
      <c r="K64" s="8"/>
    </row>
    <row r="65" spans="1:12" s="32" customFormat="1" x14ac:dyDescent="0.25">
      <c r="B65" s="5"/>
      <c r="C65" s="5"/>
      <c r="D65" s="5"/>
      <c r="E65" s="5"/>
      <c r="F65" s="5"/>
      <c r="G65" s="5"/>
      <c r="H65" s="5"/>
      <c r="I65" s="37" t="s">
        <v>51</v>
      </c>
      <c r="J65" s="67">
        <f>H54+K52+H56</f>
        <v>7858.8</v>
      </c>
      <c r="K65" s="10"/>
    </row>
    <row r="66" spans="1:12" s="32" customFormat="1" x14ac:dyDescent="0.25">
      <c r="A66" s="69"/>
      <c r="B66" s="70"/>
      <c r="C66" s="70"/>
      <c r="D66" s="70"/>
      <c r="E66" s="70"/>
      <c r="F66" s="70"/>
      <c r="G66" s="70"/>
      <c r="H66" s="70"/>
      <c r="I66" s="46" t="s">
        <v>52</v>
      </c>
      <c r="J66" s="72">
        <f>H55+K52+H56</f>
        <v>6728</v>
      </c>
      <c r="K66" s="71"/>
    </row>
    <row r="67" spans="1:12" x14ac:dyDescent="0.25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7"/>
      <c r="L67" s="5"/>
    </row>
    <row r="68" spans="1:12" x14ac:dyDescent="0.25">
      <c r="A68" s="34" t="s">
        <v>8</v>
      </c>
      <c r="B68" s="34"/>
      <c r="C68" s="35" t="s">
        <v>9</v>
      </c>
      <c r="D68" s="36" t="s">
        <v>11</v>
      </c>
      <c r="E68" s="35" t="s">
        <v>17</v>
      </c>
      <c r="F68" s="36" t="s">
        <v>13</v>
      </c>
      <c r="G68" s="36" t="s">
        <v>14</v>
      </c>
      <c r="H68" s="35" t="s">
        <v>15</v>
      </c>
      <c r="I68" s="36" t="s">
        <v>16</v>
      </c>
      <c r="J68" s="36" t="s">
        <v>12</v>
      </c>
      <c r="K68" s="35" t="s">
        <v>10</v>
      </c>
    </row>
    <row r="69" spans="1:12" x14ac:dyDescent="0.25">
      <c r="A69" s="41" t="s">
        <v>46</v>
      </c>
      <c r="B69" s="27" t="s">
        <v>53</v>
      </c>
      <c r="C69" s="57" t="s">
        <v>55</v>
      </c>
      <c r="D69" s="57" t="s">
        <v>56</v>
      </c>
      <c r="E69" s="49" t="s">
        <v>68</v>
      </c>
      <c r="F69" s="49" t="s">
        <v>88</v>
      </c>
      <c r="G69" s="37"/>
      <c r="H69" s="43"/>
      <c r="I69" s="37" t="s">
        <v>62</v>
      </c>
      <c r="J69" s="37">
        <f>15000/160</f>
        <v>93.75</v>
      </c>
      <c r="K69" s="39"/>
    </row>
    <row r="70" spans="1:12" x14ac:dyDescent="0.25">
      <c r="A70" s="41"/>
      <c r="B70" s="41"/>
      <c r="C70" s="42" t="s">
        <v>48</v>
      </c>
      <c r="D70" s="37" t="s">
        <v>56</v>
      </c>
      <c r="E70" s="42" t="s">
        <v>82</v>
      </c>
      <c r="F70" s="42" t="s">
        <v>88</v>
      </c>
      <c r="G70" s="37"/>
      <c r="H70" s="43"/>
      <c r="I70" s="37"/>
      <c r="J70" s="37"/>
      <c r="K70" s="39"/>
    </row>
    <row r="71" spans="1:12" x14ac:dyDescent="0.25">
      <c r="A71" s="41"/>
      <c r="B71" s="41"/>
      <c r="C71" s="41" t="s">
        <v>54</v>
      </c>
      <c r="D71" s="41" t="s">
        <v>50</v>
      </c>
      <c r="E71" s="42" t="s">
        <v>63</v>
      </c>
      <c r="F71" s="42" t="s">
        <v>66</v>
      </c>
      <c r="G71" s="37">
        <v>1</v>
      </c>
      <c r="H71" s="55">
        <v>13</v>
      </c>
      <c r="I71" s="37"/>
      <c r="J71" s="37"/>
      <c r="K71" s="39"/>
    </row>
    <row r="72" spans="1:12" x14ac:dyDescent="0.25">
      <c r="A72" s="41"/>
      <c r="B72" s="41"/>
      <c r="C72" s="41"/>
      <c r="D72" s="41" t="s">
        <v>51</v>
      </c>
      <c r="E72" s="42" t="s">
        <v>64</v>
      </c>
      <c r="F72" s="42" t="s">
        <v>67</v>
      </c>
      <c r="G72" s="37">
        <v>1</v>
      </c>
      <c r="H72" s="56">
        <v>14.9</v>
      </c>
      <c r="I72" s="37"/>
      <c r="J72" s="37"/>
      <c r="K72" s="39"/>
    </row>
    <row r="73" spans="1:12" x14ac:dyDescent="0.25">
      <c r="A73" s="41"/>
      <c r="B73" s="42"/>
      <c r="C73" s="37"/>
      <c r="D73" s="41" t="s">
        <v>52</v>
      </c>
      <c r="E73" s="41" t="s">
        <v>65</v>
      </c>
      <c r="F73" s="45" t="s">
        <v>72</v>
      </c>
      <c r="G73" s="37" t="s">
        <v>101</v>
      </c>
      <c r="H73" s="62">
        <v>129</v>
      </c>
      <c r="I73" s="41"/>
      <c r="J73" s="49"/>
      <c r="K73" s="10"/>
    </row>
    <row r="74" spans="1:12" x14ac:dyDescent="0.25">
      <c r="A74" s="27" t="s">
        <v>58</v>
      </c>
      <c r="B74" s="42"/>
      <c r="C74" s="27" t="s">
        <v>69</v>
      </c>
      <c r="D74" s="50"/>
      <c r="E74" s="27"/>
      <c r="F74" s="50"/>
      <c r="G74" s="50"/>
      <c r="H74" s="58"/>
      <c r="I74" s="44"/>
      <c r="J74" s="48"/>
      <c r="K74" s="13"/>
    </row>
    <row r="75" spans="1:12" ht="22.5" customHeight="1" x14ac:dyDescent="0.25">
      <c r="A75" s="63" t="s">
        <v>86</v>
      </c>
      <c r="B75" s="64"/>
      <c r="C75" s="7"/>
      <c r="D75" s="7"/>
      <c r="E75" s="7"/>
      <c r="F75" s="7"/>
      <c r="G75" s="7"/>
      <c r="H75" s="65"/>
      <c r="I75" s="50" t="s">
        <v>50</v>
      </c>
      <c r="J75" s="65">
        <f>H71/12+J69</f>
        <v>94.833333333333329</v>
      </c>
      <c r="K75" s="73"/>
    </row>
    <row r="76" spans="1:12" s="32" customFormat="1" ht="19.5" customHeight="1" x14ac:dyDescent="0.25">
      <c r="A76" s="76"/>
      <c r="B76" s="75"/>
      <c r="C76" s="5"/>
      <c r="D76" s="5"/>
      <c r="E76" s="5"/>
      <c r="F76" s="5"/>
      <c r="G76" s="5"/>
      <c r="H76" s="74"/>
      <c r="I76" s="37" t="s">
        <v>51</v>
      </c>
      <c r="J76" s="74">
        <f>H72/12+J69</f>
        <v>94.99166666666666</v>
      </c>
      <c r="K76" s="77"/>
    </row>
    <row r="77" spans="1:12" s="32" customFormat="1" ht="19.5" customHeight="1" x14ac:dyDescent="0.25">
      <c r="A77" s="78"/>
      <c r="B77" s="79"/>
      <c r="C77" s="70"/>
      <c r="D77" s="70"/>
      <c r="E77" s="70"/>
      <c r="F77" s="70"/>
      <c r="G77" s="70"/>
      <c r="H77" s="80"/>
      <c r="I77" s="46" t="s">
        <v>91</v>
      </c>
      <c r="J77" s="80">
        <f>H73/25+J69</f>
        <v>98.91</v>
      </c>
      <c r="K77" s="81"/>
    </row>
    <row r="78" spans="1:12" s="32" customFormat="1" ht="19.5" customHeight="1" x14ac:dyDescent="0.25">
      <c r="A78" s="68" t="s">
        <v>87</v>
      </c>
      <c r="B78" s="75"/>
      <c r="C78" s="5"/>
      <c r="D78" s="5"/>
      <c r="E78" s="5"/>
      <c r="F78" s="5"/>
      <c r="G78" s="5"/>
      <c r="H78" s="74"/>
      <c r="I78" s="37" t="s">
        <v>50</v>
      </c>
      <c r="J78" s="66">
        <f>H71+K69</f>
        <v>13</v>
      </c>
      <c r="K78" s="77"/>
    </row>
    <row r="79" spans="1:12" s="32" customFormat="1" ht="19.5" customHeight="1" x14ac:dyDescent="0.25">
      <c r="A79" s="76"/>
      <c r="B79" s="75"/>
      <c r="C79" s="5"/>
      <c r="D79" s="5"/>
      <c r="E79" s="5"/>
      <c r="F79" s="5"/>
      <c r="G79" s="5"/>
      <c r="H79" s="74"/>
      <c r="I79" s="37" t="s">
        <v>51</v>
      </c>
      <c r="J79" s="67">
        <f>H72+K69</f>
        <v>14.9</v>
      </c>
      <c r="K79" s="77"/>
    </row>
    <row r="80" spans="1:12" s="32" customFormat="1" ht="19.5" customHeight="1" x14ac:dyDescent="0.25">
      <c r="A80" s="78"/>
      <c r="B80" s="79"/>
      <c r="C80" s="70"/>
      <c r="D80" s="70"/>
      <c r="E80" s="70"/>
      <c r="F80" s="70"/>
      <c r="G80" s="70"/>
      <c r="H80" s="80"/>
      <c r="I80" s="46" t="s">
        <v>91</v>
      </c>
      <c r="J80" s="72">
        <f>H73+K69</f>
        <v>129</v>
      </c>
      <c r="K80" s="81"/>
    </row>
    <row r="81" spans="1:11" s="32" customFormat="1" ht="17.25" customHeight="1" x14ac:dyDescent="0.25">
      <c r="A81" s="92"/>
      <c r="B81" s="92"/>
      <c r="C81" s="82"/>
      <c r="D81" s="82"/>
      <c r="E81" s="82"/>
      <c r="F81" s="82"/>
      <c r="G81" s="82"/>
      <c r="H81" s="93"/>
      <c r="I81" s="93"/>
      <c r="J81" s="93"/>
      <c r="K81" s="94"/>
    </row>
    <row r="82" spans="1:11" x14ac:dyDescent="0.25">
      <c r="A82" s="34" t="s">
        <v>8</v>
      </c>
      <c r="B82" s="34"/>
      <c r="C82" s="35" t="s">
        <v>9</v>
      </c>
      <c r="D82" s="36" t="s">
        <v>11</v>
      </c>
      <c r="E82" s="35" t="s">
        <v>17</v>
      </c>
      <c r="F82" s="36" t="s">
        <v>13</v>
      </c>
      <c r="G82" s="36" t="s">
        <v>14</v>
      </c>
      <c r="H82" s="35" t="s">
        <v>15</v>
      </c>
      <c r="I82" s="36" t="s">
        <v>16</v>
      </c>
      <c r="J82" s="36" t="s">
        <v>12</v>
      </c>
      <c r="K82" s="35" t="s">
        <v>10</v>
      </c>
    </row>
    <row r="83" spans="1:11" x14ac:dyDescent="0.25">
      <c r="A83" s="41" t="s">
        <v>46</v>
      </c>
      <c r="B83" s="27" t="s">
        <v>98</v>
      </c>
      <c r="C83" s="57" t="s">
        <v>55</v>
      </c>
      <c r="D83" s="57" t="s">
        <v>56</v>
      </c>
      <c r="E83" s="49" t="s">
        <v>68</v>
      </c>
      <c r="F83" s="49" t="s">
        <v>88</v>
      </c>
      <c r="G83" s="37"/>
      <c r="H83" s="43"/>
      <c r="I83" s="37" t="s">
        <v>62</v>
      </c>
      <c r="J83" s="37">
        <f>15000/160*10</f>
        <v>937.5</v>
      </c>
      <c r="K83" s="39">
        <f>J83*12</f>
        <v>11250</v>
      </c>
    </row>
    <row r="84" spans="1:11" x14ac:dyDescent="0.25">
      <c r="A84" s="41"/>
      <c r="B84" s="41"/>
      <c r="C84" s="42" t="s">
        <v>48</v>
      </c>
      <c r="D84" s="37" t="s">
        <v>56</v>
      </c>
      <c r="E84" s="42" t="s">
        <v>82</v>
      </c>
      <c r="F84" s="42" t="s">
        <v>88</v>
      </c>
      <c r="G84" s="37"/>
      <c r="H84" s="43"/>
      <c r="I84" s="37"/>
      <c r="J84" s="37"/>
      <c r="K84" s="39"/>
    </row>
    <row r="85" spans="1:11" x14ac:dyDescent="0.25">
      <c r="A85" s="41"/>
      <c r="B85" s="41"/>
      <c r="C85" s="41" t="s">
        <v>54</v>
      </c>
      <c r="D85" s="41" t="s">
        <v>50</v>
      </c>
      <c r="E85" s="42" t="s">
        <v>63</v>
      </c>
      <c r="F85" s="42" t="s">
        <v>66</v>
      </c>
      <c r="G85" s="37">
        <v>10</v>
      </c>
      <c r="H85" s="55">
        <f>H71*10</f>
        <v>130</v>
      </c>
      <c r="I85" s="37"/>
      <c r="J85" s="37"/>
      <c r="K85" s="39"/>
    </row>
    <row r="86" spans="1:11" x14ac:dyDescent="0.25">
      <c r="A86" s="41"/>
      <c r="B86" s="41"/>
      <c r="C86" s="41"/>
      <c r="D86" s="41" t="s">
        <v>51</v>
      </c>
      <c r="E86" s="42" t="s">
        <v>64</v>
      </c>
      <c r="F86" s="42" t="s">
        <v>67</v>
      </c>
      <c r="G86" s="37">
        <v>10</v>
      </c>
      <c r="H86" s="56">
        <f>H72*10</f>
        <v>149</v>
      </c>
      <c r="I86" s="37"/>
      <c r="J86" s="37"/>
      <c r="K86" s="39"/>
    </row>
    <row r="87" spans="1:11" x14ac:dyDescent="0.25">
      <c r="A87" s="41"/>
      <c r="B87" s="42"/>
      <c r="C87" s="37"/>
      <c r="D87" s="41" t="s">
        <v>52</v>
      </c>
      <c r="E87" s="41" t="s">
        <v>65</v>
      </c>
      <c r="F87" s="45" t="s">
        <v>72</v>
      </c>
      <c r="G87" s="37" t="s">
        <v>101</v>
      </c>
      <c r="H87" s="62">
        <v>210</v>
      </c>
      <c r="I87" s="41"/>
      <c r="J87" s="49"/>
      <c r="K87" s="10"/>
    </row>
    <row r="88" spans="1:11" x14ac:dyDescent="0.25">
      <c r="A88" s="27" t="s">
        <v>58</v>
      </c>
      <c r="B88" s="42"/>
      <c r="C88" s="27" t="s">
        <v>69</v>
      </c>
      <c r="D88" s="50"/>
      <c r="E88" s="27"/>
      <c r="F88" s="50"/>
      <c r="G88" s="50"/>
      <c r="H88" s="58"/>
      <c r="I88" s="44"/>
      <c r="J88" s="48"/>
      <c r="K88" s="13"/>
    </row>
    <row r="89" spans="1:11" x14ac:dyDescent="0.25">
      <c r="A89" s="63" t="s">
        <v>86</v>
      </c>
      <c r="B89" s="64"/>
      <c r="C89" s="7"/>
      <c r="D89" s="7"/>
      <c r="E89" s="7"/>
      <c r="F89" s="7"/>
      <c r="G89" s="7"/>
      <c r="H89" s="65"/>
      <c r="I89" s="50" t="s">
        <v>50</v>
      </c>
      <c r="J89" s="65">
        <f>H85/12+J83</f>
        <v>948.33333333333337</v>
      </c>
      <c r="K89" s="73"/>
    </row>
    <row r="90" spans="1:11" x14ac:dyDescent="0.25">
      <c r="A90" s="76"/>
      <c r="B90" s="75"/>
      <c r="C90" s="5"/>
      <c r="D90" s="5"/>
      <c r="E90" s="5"/>
      <c r="F90" s="5"/>
      <c r="G90" s="5"/>
      <c r="H90" s="74"/>
      <c r="I90" s="37" t="s">
        <v>51</v>
      </c>
      <c r="J90" s="74">
        <f>H86/12+J83</f>
        <v>949.91666666666663</v>
      </c>
      <c r="K90" s="77"/>
    </row>
    <row r="91" spans="1:11" x14ac:dyDescent="0.25">
      <c r="A91" s="78"/>
      <c r="B91" s="79"/>
      <c r="C91" s="70"/>
      <c r="D91" s="70"/>
      <c r="E91" s="70"/>
      <c r="F91" s="70"/>
      <c r="G91" s="70"/>
      <c r="H91" s="80"/>
      <c r="I91" s="46" t="s">
        <v>91</v>
      </c>
      <c r="J91" s="80">
        <f>H87/25+J83</f>
        <v>945.9</v>
      </c>
      <c r="K91" s="81"/>
    </row>
    <row r="92" spans="1:11" x14ac:dyDescent="0.25">
      <c r="A92" s="68" t="s">
        <v>87</v>
      </c>
      <c r="B92" s="75"/>
      <c r="C92" s="5"/>
      <c r="D92" s="5"/>
      <c r="E92" s="5"/>
      <c r="F92" s="5"/>
      <c r="G92" s="5"/>
      <c r="H92" s="74"/>
      <c r="I92" s="37" t="s">
        <v>50</v>
      </c>
      <c r="J92" s="66">
        <f>H85+K83</f>
        <v>11380</v>
      </c>
      <c r="K92" s="77"/>
    </row>
    <row r="93" spans="1:11" x14ac:dyDescent="0.25">
      <c r="A93" s="76"/>
      <c r="B93" s="75"/>
      <c r="C93" s="5"/>
      <c r="D93" s="5"/>
      <c r="E93" s="5"/>
      <c r="F93" s="5"/>
      <c r="G93" s="5"/>
      <c r="H93" s="74"/>
      <c r="I93" s="37" t="s">
        <v>51</v>
      </c>
      <c r="J93" s="67">
        <f>H86+K83</f>
        <v>11399</v>
      </c>
      <c r="K93" s="77"/>
    </row>
    <row r="94" spans="1:11" x14ac:dyDescent="0.25">
      <c r="A94" s="78"/>
      <c r="B94" s="79"/>
      <c r="C94" s="70"/>
      <c r="D94" s="70"/>
      <c r="E94" s="70"/>
      <c r="F94" s="70"/>
      <c r="G94" s="70"/>
      <c r="H94" s="80"/>
      <c r="I94" s="46" t="s">
        <v>91</v>
      </c>
      <c r="J94" s="72">
        <f>H87+K83</f>
        <v>11460</v>
      </c>
      <c r="K94" s="81"/>
    </row>
    <row r="95" spans="1:11" s="32" customFormat="1" x14ac:dyDescent="0.25">
      <c r="A95" s="92"/>
      <c r="B95" s="92"/>
      <c r="C95" s="82"/>
      <c r="D95" s="82"/>
      <c r="E95" s="82"/>
      <c r="F95" s="82"/>
      <c r="G95" s="82"/>
      <c r="H95" s="93"/>
      <c r="I95" s="82"/>
      <c r="J95" s="83"/>
      <c r="K95" s="94"/>
    </row>
    <row r="96" spans="1:11" s="32" customFormat="1" x14ac:dyDescent="0.25">
      <c r="A96" s="34" t="s">
        <v>8</v>
      </c>
      <c r="B96" s="34"/>
      <c r="C96" s="35" t="s">
        <v>9</v>
      </c>
      <c r="D96" s="36" t="s">
        <v>11</v>
      </c>
      <c r="E96" s="35" t="s">
        <v>17</v>
      </c>
      <c r="F96" s="36" t="s">
        <v>13</v>
      </c>
      <c r="G96" s="36" t="s">
        <v>14</v>
      </c>
      <c r="H96" s="35" t="s">
        <v>15</v>
      </c>
      <c r="I96" s="36" t="s">
        <v>16</v>
      </c>
      <c r="J96" s="36" t="s">
        <v>12</v>
      </c>
      <c r="K96" s="35" t="s">
        <v>10</v>
      </c>
    </row>
    <row r="97" spans="1:11" x14ac:dyDescent="0.25">
      <c r="A97" s="41" t="s">
        <v>46</v>
      </c>
      <c r="B97" s="27" t="s">
        <v>99</v>
      </c>
      <c r="C97" s="57" t="s">
        <v>55</v>
      </c>
      <c r="D97" s="57" t="s">
        <v>56</v>
      </c>
      <c r="E97" s="49" t="s">
        <v>68</v>
      </c>
      <c r="F97" s="49" t="s">
        <v>88</v>
      </c>
      <c r="G97" s="37"/>
      <c r="H97" s="43"/>
      <c r="I97" s="37" t="s">
        <v>62</v>
      </c>
      <c r="J97" s="37">
        <f>15000/160*100</f>
        <v>9375</v>
      </c>
      <c r="K97" s="39">
        <f>J97*12</f>
        <v>112500</v>
      </c>
    </row>
    <row r="98" spans="1:11" x14ac:dyDescent="0.25">
      <c r="A98" s="41"/>
      <c r="B98" s="41"/>
      <c r="C98" s="42" t="s">
        <v>48</v>
      </c>
      <c r="D98" s="37" t="s">
        <v>56</v>
      </c>
      <c r="E98" s="42" t="s">
        <v>82</v>
      </c>
      <c r="F98" s="42" t="s">
        <v>88</v>
      </c>
      <c r="G98" s="37"/>
      <c r="H98" s="43"/>
      <c r="I98" s="37"/>
      <c r="J98" s="37"/>
      <c r="K98" s="39"/>
    </row>
    <row r="99" spans="1:11" x14ac:dyDescent="0.25">
      <c r="A99" s="41"/>
      <c r="B99" s="41"/>
      <c r="C99" s="41" t="s">
        <v>54</v>
      </c>
      <c r="D99" s="41" t="s">
        <v>50</v>
      </c>
      <c r="E99" s="42" t="s">
        <v>63</v>
      </c>
      <c r="F99" s="42" t="s">
        <v>66</v>
      </c>
      <c r="G99" s="37">
        <v>100</v>
      </c>
      <c r="H99" s="55">
        <f>H85*10</f>
        <v>1300</v>
      </c>
      <c r="I99" s="37"/>
      <c r="J99" s="37"/>
      <c r="K99" s="39"/>
    </row>
    <row r="100" spans="1:11" x14ac:dyDescent="0.25">
      <c r="A100" s="41"/>
      <c r="B100" s="41"/>
      <c r="C100" s="41"/>
      <c r="D100" s="41" t="s">
        <v>51</v>
      </c>
      <c r="E100" s="42" t="s">
        <v>64</v>
      </c>
      <c r="F100" s="42" t="s">
        <v>67</v>
      </c>
      <c r="G100" s="37">
        <v>100</v>
      </c>
      <c r="H100" s="56">
        <f>H86*10</f>
        <v>1490</v>
      </c>
      <c r="I100" s="37"/>
      <c r="J100" s="37"/>
      <c r="K100" s="39"/>
    </row>
    <row r="101" spans="1:11" x14ac:dyDescent="0.25">
      <c r="A101" s="41"/>
      <c r="B101" s="42"/>
      <c r="C101" s="37"/>
      <c r="D101" s="41" t="s">
        <v>52</v>
      </c>
      <c r="E101" s="41" t="s">
        <v>65</v>
      </c>
      <c r="F101" s="45" t="s">
        <v>72</v>
      </c>
      <c r="G101" s="37" t="s">
        <v>101</v>
      </c>
      <c r="H101" s="62">
        <v>1020</v>
      </c>
      <c r="I101" s="41"/>
      <c r="J101" s="49"/>
      <c r="K101" s="10"/>
    </row>
    <row r="102" spans="1:11" x14ac:dyDescent="0.25">
      <c r="A102" s="27" t="s">
        <v>58</v>
      </c>
      <c r="B102" s="42"/>
      <c r="C102" s="27" t="s">
        <v>69</v>
      </c>
      <c r="D102" s="50"/>
      <c r="E102" s="27"/>
      <c r="F102" s="50"/>
      <c r="G102" s="50"/>
      <c r="H102" s="58"/>
      <c r="I102" s="44"/>
      <c r="J102" s="48"/>
      <c r="K102" s="13"/>
    </row>
    <row r="103" spans="1:11" x14ac:dyDescent="0.25">
      <c r="A103" s="63" t="s">
        <v>86</v>
      </c>
      <c r="B103" s="64"/>
      <c r="C103" s="7"/>
      <c r="D103" s="7"/>
      <c r="E103" s="7"/>
      <c r="F103" s="7"/>
      <c r="G103" s="7"/>
      <c r="H103" s="65"/>
      <c r="I103" s="50" t="s">
        <v>50</v>
      </c>
      <c r="J103" s="65">
        <f>H99/12+J97</f>
        <v>9483.3333333333339</v>
      </c>
      <c r="K103" s="73"/>
    </row>
    <row r="104" spans="1:11" x14ac:dyDescent="0.25">
      <c r="A104" s="76"/>
      <c r="B104" s="75"/>
      <c r="C104" s="5"/>
      <c r="D104" s="5"/>
      <c r="E104" s="5"/>
      <c r="F104" s="5"/>
      <c r="G104" s="5"/>
      <c r="H104" s="74"/>
      <c r="I104" s="37" t="s">
        <v>51</v>
      </c>
      <c r="J104" s="74">
        <f>H100/12+J97</f>
        <v>9499.1666666666661</v>
      </c>
      <c r="K104" s="77"/>
    </row>
    <row r="105" spans="1:11" x14ac:dyDescent="0.25">
      <c r="A105" s="78"/>
      <c r="B105" s="79"/>
      <c r="C105" s="70"/>
      <c r="D105" s="70"/>
      <c r="E105" s="70"/>
      <c r="F105" s="70"/>
      <c r="G105" s="70"/>
      <c r="H105" s="80"/>
      <c r="I105" s="46" t="s">
        <v>91</v>
      </c>
      <c r="J105" s="80">
        <f>H101/25+J97</f>
        <v>9415.7999999999993</v>
      </c>
      <c r="K105" s="81"/>
    </row>
    <row r="106" spans="1:11" x14ac:dyDescent="0.25">
      <c r="A106" s="68" t="s">
        <v>87</v>
      </c>
      <c r="B106" s="75"/>
      <c r="C106" s="5"/>
      <c r="D106" s="5"/>
      <c r="E106" s="5"/>
      <c r="F106" s="5"/>
      <c r="G106" s="5"/>
      <c r="H106" s="74"/>
      <c r="I106" s="37" t="s">
        <v>50</v>
      </c>
      <c r="J106" s="66">
        <f>H99+K97</f>
        <v>113800</v>
      </c>
      <c r="K106" s="77"/>
    </row>
    <row r="107" spans="1:11" x14ac:dyDescent="0.25">
      <c r="A107" s="76"/>
      <c r="B107" s="75"/>
      <c r="C107" s="5"/>
      <c r="D107" s="5"/>
      <c r="E107" s="5"/>
      <c r="F107" s="5"/>
      <c r="G107" s="5"/>
      <c r="H107" s="74"/>
      <c r="I107" s="37" t="s">
        <v>51</v>
      </c>
      <c r="J107" s="67">
        <f>H100+K97</f>
        <v>113990</v>
      </c>
      <c r="K107" s="77"/>
    </row>
    <row r="108" spans="1:11" x14ac:dyDescent="0.25">
      <c r="A108" s="78"/>
      <c r="B108" s="79"/>
      <c r="C108" s="70"/>
      <c r="D108" s="70"/>
      <c r="E108" s="70"/>
      <c r="F108" s="70"/>
      <c r="G108" s="70"/>
      <c r="H108" s="80"/>
      <c r="I108" s="46" t="s">
        <v>91</v>
      </c>
      <c r="J108" s="72">
        <f>H101+K97</f>
        <v>113520</v>
      </c>
      <c r="K108" s="81"/>
    </row>
    <row r="109" spans="1:11" x14ac:dyDescent="0.25">
      <c r="A109" s="92"/>
      <c r="B109" s="92"/>
      <c r="C109" s="82"/>
      <c r="D109" s="82"/>
      <c r="E109" s="82"/>
      <c r="F109" s="82"/>
      <c r="G109" s="82"/>
      <c r="H109" s="93"/>
      <c r="I109" s="82"/>
      <c r="J109" s="83"/>
      <c r="K109" s="94"/>
    </row>
    <row r="110" spans="1:11" s="32" customFormat="1" x14ac:dyDescent="0.25">
      <c r="A110" s="34" t="s">
        <v>8</v>
      </c>
      <c r="B110" s="34"/>
      <c r="C110" s="35" t="s">
        <v>9</v>
      </c>
      <c r="D110" s="36" t="s">
        <v>11</v>
      </c>
      <c r="E110" s="35" t="s">
        <v>17</v>
      </c>
      <c r="F110" s="36" t="s">
        <v>13</v>
      </c>
      <c r="G110" s="36" t="s">
        <v>14</v>
      </c>
      <c r="H110" s="35" t="s">
        <v>15</v>
      </c>
      <c r="I110" s="36" t="s">
        <v>16</v>
      </c>
      <c r="J110" s="36" t="s">
        <v>12</v>
      </c>
      <c r="K110" s="35" t="s">
        <v>10</v>
      </c>
    </row>
    <row r="111" spans="1:11" x14ac:dyDescent="0.25">
      <c r="A111" s="41" t="s">
        <v>46</v>
      </c>
      <c r="B111" s="27" t="s">
        <v>100</v>
      </c>
      <c r="C111" s="57" t="s">
        <v>55</v>
      </c>
      <c r="D111" s="57" t="s">
        <v>56</v>
      </c>
      <c r="E111" s="49" t="s">
        <v>68</v>
      </c>
      <c r="F111" s="49" t="s">
        <v>88</v>
      </c>
      <c r="G111" s="37"/>
      <c r="H111" s="43"/>
      <c r="I111" s="37" t="s">
        <v>62</v>
      </c>
      <c r="J111" s="37">
        <f>15000/160*1000</f>
        <v>93750</v>
      </c>
      <c r="K111" s="39">
        <f>J111*12</f>
        <v>1125000</v>
      </c>
    </row>
    <row r="112" spans="1:11" x14ac:dyDescent="0.25">
      <c r="A112" s="41"/>
      <c r="B112" s="41"/>
      <c r="C112" s="42" t="s">
        <v>48</v>
      </c>
      <c r="D112" s="37" t="s">
        <v>56</v>
      </c>
      <c r="E112" s="42" t="s">
        <v>82</v>
      </c>
      <c r="F112" s="42" t="s">
        <v>88</v>
      </c>
      <c r="G112" s="37"/>
      <c r="H112" s="43"/>
      <c r="I112" s="37"/>
      <c r="J112" s="37"/>
      <c r="K112" s="39"/>
    </row>
    <row r="113" spans="1:11" x14ac:dyDescent="0.25">
      <c r="A113" s="41"/>
      <c r="B113" s="41"/>
      <c r="C113" s="41" t="s">
        <v>54</v>
      </c>
      <c r="D113" s="41" t="s">
        <v>50</v>
      </c>
      <c r="E113" s="42" t="s">
        <v>63</v>
      </c>
      <c r="F113" s="42" t="s">
        <v>66</v>
      </c>
      <c r="G113" s="37">
        <v>1000</v>
      </c>
      <c r="H113" s="55">
        <f>H99*10</f>
        <v>13000</v>
      </c>
      <c r="I113" s="37"/>
      <c r="J113" s="37"/>
      <c r="K113" s="39"/>
    </row>
    <row r="114" spans="1:11" x14ac:dyDescent="0.25">
      <c r="A114" s="41"/>
      <c r="B114" s="41"/>
      <c r="C114" s="41"/>
      <c r="D114" s="41" t="s">
        <v>51</v>
      </c>
      <c r="E114" s="42" t="s">
        <v>64</v>
      </c>
      <c r="F114" s="42" t="s">
        <v>67</v>
      </c>
      <c r="G114" s="37">
        <v>1000</v>
      </c>
      <c r="H114" s="56">
        <f>H100*10</f>
        <v>14900</v>
      </c>
      <c r="I114" s="37"/>
      <c r="J114" s="37"/>
      <c r="K114" s="39"/>
    </row>
    <row r="115" spans="1:11" x14ac:dyDescent="0.25">
      <c r="A115" s="41"/>
      <c r="B115" s="42"/>
      <c r="C115" s="37"/>
      <c r="D115" s="41" t="s">
        <v>52</v>
      </c>
      <c r="E115" s="41" t="s">
        <v>65</v>
      </c>
      <c r="F115" s="45" t="s">
        <v>72</v>
      </c>
      <c r="G115" s="37" t="s">
        <v>101</v>
      </c>
      <c r="H115" s="62">
        <v>9600</v>
      </c>
      <c r="I115" s="41"/>
      <c r="J115" s="49"/>
      <c r="K115" s="10"/>
    </row>
    <row r="116" spans="1:11" x14ac:dyDescent="0.25">
      <c r="A116" s="27" t="s">
        <v>58</v>
      </c>
      <c r="B116" s="42"/>
      <c r="C116" s="27" t="s">
        <v>69</v>
      </c>
      <c r="D116" s="50"/>
      <c r="E116" s="27"/>
      <c r="F116" s="50"/>
      <c r="G116" s="50"/>
      <c r="H116" s="58"/>
      <c r="I116" s="44"/>
      <c r="J116" s="48"/>
      <c r="K116" s="13"/>
    </row>
    <row r="117" spans="1:11" x14ac:dyDescent="0.25">
      <c r="A117" s="63" t="s">
        <v>86</v>
      </c>
      <c r="B117" s="64"/>
      <c r="C117" s="7"/>
      <c r="D117" s="7"/>
      <c r="E117" s="7"/>
      <c r="F117" s="7"/>
      <c r="G117" s="7"/>
      <c r="H117" s="65"/>
      <c r="I117" s="50" t="s">
        <v>50</v>
      </c>
      <c r="J117" s="65">
        <f>H113/12+J111</f>
        <v>94833.333333333328</v>
      </c>
      <c r="K117" s="73"/>
    </row>
    <row r="118" spans="1:11" x14ac:dyDescent="0.25">
      <c r="A118" s="76"/>
      <c r="B118" s="75"/>
      <c r="C118" s="5"/>
      <c r="D118" s="5"/>
      <c r="E118" s="5"/>
      <c r="F118" s="5"/>
      <c r="G118" s="5"/>
      <c r="H118" s="74"/>
      <c r="I118" s="37" t="s">
        <v>51</v>
      </c>
      <c r="J118" s="74">
        <f>H114/12+J111</f>
        <v>94991.666666666672</v>
      </c>
      <c r="K118" s="77"/>
    </row>
    <row r="119" spans="1:11" x14ac:dyDescent="0.25">
      <c r="A119" s="78"/>
      <c r="B119" s="79"/>
      <c r="C119" s="70"/>
      <c r="D119" s="70"/>
      <c r="E119" s="70"/>
      <c r="F119" s="70"/>
      <c r="G119" s="70"/>
      <c r="H119" s="80"/>
      <c r="I119" s="46" t="s">
        <v>91</v>
      </c>
      <c r="J119" s="80">
        <f>H115/25+J111</f>
        <v>94134</v>
      </c>
      <c r="K119" s="81"/>
    </row>
    <row r="120" spans="1:11" x14ac:dyDescent="0.25">
      <c r="A120" s="68" t="s">
        <v>87</v>
      </c>
      <c r="B120" s="75"/>
      <c r="C120" s="5"/>
      <c r="D120" s="5"/>
      <c r="E120" s="5"/>
      <c r="F120" s="5"/>
      <c r="G120" s="5"/>
      <c r="H120" s="74"/>
      <c r="I120" s="37" t="s">
        <v>50</v>
      </c>
      <c r="J120" s="66">
        <f>H113+K111</f>
        <v>1138000</v>
      </c>
      <c r="K120" s="77"/>
    </row>
    <row r="121" spans="1:11" x14ac:dyDescent="0.25">
      <c r="A121" s="76"/>
      <c r="B121" s="75"/>
      <c r="C121" s="5"/>
      <c r="D121" s="5"/>
      <c r="E121" s="5"/>
      <c r="F121" s="5"/>
      <c r="G121" s="5"/>
      <c r="H121" s="74"/>
      <c r="I121" s="37" t="s">
        <v>51</v>
      </c>
      <c r="J121" s="67">
        <f>H114+K111</f>
        <v>1139900</v>
      </c>
      <c r="K121" s="77"/>
    </row>
    <row r="122" spans="1:11" x14ac:dyDescent="0.25">
      <c r="A122" s="78"/>
      <c r="B122" s="79"/>
      <c r="C122" s="70"/>
      <c r="D122" s="70"/>
      <c r="E122" s="70"/>
      <c r="F122" s="70"/>
      <c r="G122" s="70"/>
      <c r="H122" s="80"/>
      <c r="I122" s="46" t="s">
        <v>91</v>
      </c>
      <c r="J122" s="72">
        <f>H115+K111</f>
        <v>1134600</v>
      </c>
      <c r="K122" s="81"/>
    </row>
    <row r="123" spans="1:11" x14ac:dyDescent="0.25">
      <c r="A123" s="75"/>
      <c r="B123" s="75"/>
      <c r="C123" s="5"/>
      <c r="D123" s="5"/>
      <c r="E123" s="5"/>
      <c r="F123" s="5"/>
      <c r="G123" s="5"/>
      <c r="H123" s="74"/>
      <c r="I123" s="37"/>
      <c r="J123" s="66"/>
      <c r="K123" s="74"/>
    </row>
    <row r="124" spans="1:11" x14ac:dyDescent="0.25">
      <c r="A124" t="s">
        <v>89</v>
      </c>
    </row>
    <row r="125" spans="1:11" x14ac:dyDescent="0.25">
      <c r="A125" t="s">
        <v>90</v>
      </c>
    </row>
  </sheetData>
  <autoFilter ref="A3:J12"/>
  <dataValidations count="1">
    <dataValidation type="list" allowBlank="1" showInputMessage="1" showErrorMessage="1" promptTitle="personnal listed in personnal co" sqref="I69:I74 I4:I12 I20:I28 I36:I44 I52:I60 I83:I88 I97:I102 I111:I116">
      <formula1>code_hr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25" workbookViewId="0">
      <selection activeCell="F20" sqref="F20"/>
    </sheetView>
  </sheetViews>
  <sheetFormatPr defaultColWidth="9.140625" defaultRowHeight="15" x14ac:dyDescent="0.25"/>
  <cols>
    <col min="1" max="1" width="15.42578125" style="32" customWidth="1"/>
    <col min="2" max="2" width="53.5703125" customWidth="1"/>
    <col min="3" max="3" width="22.7109375" customWidth="1"/>
    <col min="4" max="4" width="23.140625" style="32" customWidth="1"/>
    <col min="5" max="5" width="17" style="99" customWidth="1"/>
    <col min="6" max="6" width="105.5703125" customWidth="1"/>
  </cols>
  <sheetData>
    <row r="1" spans="1:6" ht="33.75" x14ac:dyDescent="0.5">
      <c r="B1" s="15" t="s">
        <v>35</v>
      </c>
    </row>
    <row r="3" spans="1:6" x14ac:dyDescent="0.25">
      <c r="A3" s="40" t="s">
        <v>59</v>
      </c>
      <c r="B3" s="2" t="s">
        <v>24</v>
      </c>
      <c r="C3" s="18" t="s">
        <v>13</v>
      </c>
      <c r="D3" s="17" t="s">
        <v>103</v>
      </c>
      <c r="E3" s="100" t="s">
        <v>25</v>
      </c>
      <c r="F3" s="17" t="s">
        <v>26</v>
      </c>
    </row>
    <row r="4" spans="1:6" x14ac:dyDescent="0.25">
      <c r="A4" s="40" t="s">
        <v>47</v>
      </c>
      <c r="B4" s="39" t="s">
        <v>78</v>
      </c>
      <c r="C4" s="59">
        <v>7500</v>
      </c>
      <c r="D4" s="27">
        <v>1</v>
      </c>
      <c r="E4" s="101">
        <v>7500</v>
      </c>
      <c r="F4" s="27" t="s">
        <v>106</v>
      </c>
    </row>
    <row r="5" spans="1:6" x14ac:dyDescent="0.25">
      <c r="A5" s="39"/>
      <c r="B5" s="42" t="s">
        <v>74</v>
      </c>
      <c r="C5" s="37" t="s">
        <v>104</v>
      </c>
      <c r="D5" s="42">
        <v>2</v>
      </c>
      <c r="E5" s="102">
        <f>C4*D5</f>
        <v>15000</v>
      </c>
      <c r="F5" s="42"/>
    </row>
    <row r="6" spans="1:6" x14ac:dyDescent="0.25">
      <c r="A6" s="9"/>
      <c r="B6" s="42" t="s">
        <v>79</v>
      </c>
      <c r="C6" s="42"/>
      <c r="D6" s="42">
        <v>3</v>
      </c>
      <c r="E6" s="102">
        <f>D6*C4</f>
        <v>22500</v>
      </c>
      <c r="F6" s="42"/>
    </row>
    <row r="7" spans="1:6" x14ac:dyDescent="0.25">
      <c r="A7" s="39"/>
      <c r="B7" s="39"/>
      <c r="C7" s="37"/>
      <c r="D7" s="42">
        <v>4</v>
      </c>
      <c r="E7" s="102">
        <f>D7*C4</f>
        <v>30000</v>
      </c>
      <c r="F7" s="42"/>
    </row>
    <row r="8" spans="1:6" s="32" customFormat="1" x14ac:dyDescent="0.25">
      <c r="A8" s="39"/>
      <c r="B8" s="42" t="s">
        <v>81</v>
      </c>
      <c r="C8" s="37"/>
      <c r="D8" s="29">
        <v>5</v>
      </c>
      <c r="E8" s="102">
        <f>D8*C4</f>
        <v>37500</v>
      </c>
      <c r="F8" s="42"/>
    </row>
    <row r="9" spans="1:6" s="32" customFormat="1" x14ac:dyDescent="0.25">
      <c r="A9" s="39"/>
      <c r="B9" s="42" t="s">
        <v>80</v>
      </c>
      <c r="C9" s="37"/>
      <c r="D9" s="29"/>
      <c r="E9" s="103"/>
      <c r="F9" s="42"/>
    </row>
    <row r="10" spans="1:6" x14ac:dyDescent="0.25">
      <c r="A10" s="96"/>
      <c r="B10" s="96"/>
      <c r="C10" s="89"/>
      <c r="D10" s="96"/>
      <c r="E10" s="104"/>
      <c r="F10" s="96"/>
    </row>
    <row r="11" spans="1:6" s="32" customFormat="1" x14ac:dyDescent="0.25">
      <c r="A11" s="40" t="s">
        <v>47</v>
      </c>
      <c r="B11" s="39" t="s">
        <v>78</v>
      </c>
      <c r="C11" s="59">
        <v>15000</v>
      </c>
      <c r="D11" s="27">
        <v>1</v>
      </c>
      <c r="E11" s="101">
        <v>15000</v>
      </c>
      <c r="F11" s="27" t="s">
        <v>106</v>
      </c>
    </row>
    <row r="12" spans="1:6" s="32" customFormat="1" x14ac:dyDescent="0.25">
      <c r="A12" s="39"/>
      <c r="B12" s="42" t="s">
        <v>74</v>
      </c>
      <c r="C12" s="37" t="s">
        <v>105</v>
      </c>
      <c r="D12" s="42">
        <v>2</v>
      </c>
      <c r="E12" s="102">
        <f>C11*D12</f>
        <v>30000</v>
      </c>
      <c r="F12" s="42"/>
    </row>
    <row r="13" spans="1:6" s="32" customFormat="1" x14ac:dyDescent="0.25">
      <c r="A13" s="9"/>
      <c r="B13" s="42" t="s">
        <v>79</v>
      </c>
      <c r="C13" s="42"/>
      <c r="D13" s="42">
        <v>3</v>
      </c>
      <c r="E13" s="102">
        <f>D13*C11</f>
        <v>45000</v>
      </c>
      <c r="F13" s="42"/>
    </row>
    <row r="14" spans="1:6" s="32" customFormat="1" x14ac:dyDescent="0.25">
      <c r="A14" s="39"/>
      <c r="B14" s="39"/>
      <c r="C14" s="37"/>
      <c r="D14" s="42">
        <v>4</v>
      </c>
      <c r="E14" s="102">
        <f>D14*C11</f>
        <v>60000</v>
      </c>
      <c r="F14" s="42"/>
    </row>
    <row r="15" spans="1:6" s="32" customFormat="1" x14ac:dyDescent="0.25">
      <c r="A15" s="39"/>
      <c r="B15" s="42" t="s">
        <v>81</v>
      </c>
      <c r="C15" s="37"/>
      <c r="D15" s="29">
        <v>5</v>
      </c>
      <c r="E15" s="102">
        <f>D15*C11</f>
        <v>75000</v>
      </c>
      <c r="F15" s="42"/>
    </row>
    <row r="16" spans="1:6" s="32" customFormat="1" x14ac:dyDescent="0.25">
      <c r="A16" s="39"/>
      <c r="B16" s="42" t="s">
        <v>80</v>
      </c>
      <c r="C16" s="37"/>
      <c r="D16" s="29"/>
      <c r="E16" s="103"/>
      <c r="F16" s="42"/>
    </row>
    <row r="17" spans="1:6" s="32" customFormat="1" x14ac:dyDescent="0.25">
      <c r="A17" s="96"/>
      <c r="B17" s="96"/>
      <c r="C17" s="89"/>
      <c r="D17" s="97"/>
      <c r="E17" s="105"/>
      <c r="F17" s="96"/>
    </row>
    <row r="18" spans="1:6" s="32" customFormat="1" x14ac:dyDescent="0.25">
      <c r="A18" s="40" t="s">
        <v>47</v>
      </c>
      <c r="B18" s="39" t="s">
        <v>78</v>
      </c>
      <c r="C18" s="59">
        <v>22500</v>
      </c>
      <c r="D18" s="27">
        <v>1</v>
      </c>
      <c r="E18" s="101">
        <v>22500</v>
      </c>
      <c r="F18" s="27" t="s">
        <v>106</v>
      </c>
    </row>
    <row r="19" spans="1:6" s="32" customFormat="1" x14ac:dyDescent="0.25">
      <c r="A19" s="39"/>
      <c r="B19" s="42" t="s">
        <v>74</v>
      </c>
      <c r="C19" s="37" t="s">
        <v>107</v>
      </c>
      <c r="D19" s="42">
        <v>2</v>
      </c>
      <c r="E19" s="102">
        <f>C18*D19</f>
        <v>45000</v>
      </c>
      <c r="F19" s="42"/>
    </row>
    <row r="20" spans="1:6" s="32" customFormat="1" x14ac:dyDescent="0.25">
      <c r="A20" s="9"/>
      <c r="B20" s="42" t="s">
        <v>79</v>
      </c>
      <c r="C20" s="42"/>
      <c r="D20" s="42">
        <v>3</v>
      </c>
      <c r="E20" s="102">
        <f>D20*C18</f>
        <v>67500</v>
      </c>
      <c r="F20" s="42"/>
    </row>
    <row r="21" spans="1:6" s="32" customFormat="1" x14ac:dyDescent="0.25">
      <c r="A21" s="39"/>
      <c r="B21" s="39"/>
      <c r="C21" s="37"/>
      <c r="D21" s="42">
        <v>4</v>
      </c>
      <c r="E21" s="102">
        <f>D21*C18</f>
        <v>90000</v>
      </c>
      <c r="F21" s="42"/>
    </row>
    <row r="22" spans="1:6" s="32" customFormat="1" x14ac:dyDescent="0.25">
      <c r="A22" s="39"/>
      <c r="B22" s="42" t="s">
        <v>81</v>
      </c>
      <c r="C22" s="37"/>
      <c r="D22" s="29">
        <v>5</v>
      </c>
      <c r="E22" s="102">
        <f>D22*C18</f>
        <v>112500</v>
      </c>
      <c r="F22" s="42"/>
    </row>
    <row r="23" spans="1:6" s="32" customFormat="1" x14ac:dyDescent="0.25">
      <c r="A23" s="39"/>
      <c r="B23" s="42" t="s">
        <v>80</v>
      </c>
      <c r="C23" s="37"/>
      <c r="D23" s="29"/>
      <c r="E23" s="103"/>
      <c r="F23" s="42"/>
    </row>
    <row r="24" spans="1:6" s="32" customFormat="1" x14ac:dyDescent="0.25">
      <c r="A24" s="96"/>
      <c r="B24" s="96"/>
      <c r="C24" s="89"/>
      <c r="D24" s="97"/>
      <c r="E24" s="105"/>
      <c r="F24" s="96"/>
    </row>
    <row r="25" spans="1:6" s="32" customFormat="1" x14ac:dyDescent="0.25">
      <c r="A25" s="39" t="s">
        <v>47</v>
      </c>
      <c r="B25" s="39" t="s">
        <v>78</v>
      </c>
      <c r="C25" s="60">
        <v>30000</v>
      </c>
      <c r="D25" s="42">
        <v>1</v>
      </c>
      <c r="E25" s="98">
        <v>30000</v>
      </c>
      <c r="F25" s="42" t="s">
        <v>106</v>
      </c>
    </row>
    <row r="26" spans="1:6" s="32" customFormat="1" x14ac:dyDescent="0.25">
      <c r="A26" s="39"/>
      <c r="B26" s="42" t="s">
        <v>74</v>
      </c>
      <c r="C26" s="37" t="s">
        <v>108</v>
      </c>
      <c r="D26" s="42">
        <v>2</v>
      </c>
      <c r="E26" s="102">
        <f>C25*D26</f>
        <v>60000</v>
      </c>
      <c r="F26" s="42"/>
    </row>
    <row r="27" spans="1:6" s="32" customFormat="1" x14ac:dyDescent="0.25">
      <c r="A27" s="9"/>
      <c r="B27" s="42" t="s">
        <v>79</v>
      </c>
      <c r="C27" s="42"/>
      <c r="D27" s="42">
        <v>3</v>
      </c>
      <c r="E27" s="102">
        <f>D27*C25</f>
        <v>90000</v>
      </c>
      <c r="F27" s="42"/>
    </row>
    <row r="28" spans="1:6" s="32" customFormat="1" x14ac:dyDescent="0.25">
      <c r="A28" s="39"/>
      <c r="B28" s="39"/>
      <c r="C28" s="37"/>
      <c r="D28" s="42">
        <v>4</v>
      </c>
      <c r="E28" s="102">
        <f>D28*C25</f>
        <v>120000</v>
      </c>
      <c r="F28" s="42"/>
    </row>
    <row r="29" spans="1:6" s="32" customFormat="1" x14ac:dyDescent="0.25">
      <c r="A29" s="39"/>
      <c r="B29" s="42" t="s">
        <v>81</v>
      </c>
      <c r="C29" s="37"/>
      <c r="D29" s="29">
        <v>5</v>
      </c>
      <c r="E29" s="102">
        <f>D29*C25</f>
        <v>150000</v>
      </c>
      <c r="F29" s="42"/>
    </row>
    <row r="30" spans="1:6" s="32" customFormat="1" ht="0.75" customHeight="1" x14ac:dyDescent="0.25">
      <c r="A30" s="39"/>
      <c r="B30" s="42" t="s">
        <v>80</v>
      </c>
      <c r="C30" s="37"/>
      <c r="D30" s="29"/>
      <c r="E30" s="103"/>
      <c r="F30" s="42"/>
    </row>
    <row r="31" spans="1:6" s="32" customFormat="1" x14ac:dyDescent="0.25">
      <c r="A31" s="96"/>
      <c r="B31" s="96"/>
      <c r="C31" s="89"/>
      <c r="D31" s="96"/>
      <c r="E31" s="104"/>
      <c r="F31" s="96"/>
    </row>
    <row r="32" spans="1:6" x14ac:dyDescent="0.25">
      <c r="A32" s="40" t="s">
        <v>60</v>
      </c>
      <c r="B32" s="27" t="s">
        <v>75</v>
      </c>
      <c r="C32" s="60">
        <v>26000</v>
      </c>
      <c r="D32" s="42">
        <v>1</v>
      </c>
      <c r="E32" s="102">
        <v>26000</v>
      </c>
      <c r="F32" s="27" t="s">
        <v>110</v>
      </c>
    </row>
    <row r="33" spans="1:6" x14ac:dyDescent="0.25">
      <c r="A33" s="39"/>
      <c r="B33" s="42" t="s">
        <v>76</v>
      </c>
      <c r="C33" s="37" t="s">
        <v>109</v>
      </c>
      <c r="D33" s="42">
        <v>2</v>
      </c>
      <c r="E33" s="102">
        <f>D33*C32</f>
        <v>52000</v>
      </c>
      <c r="F33" s="42"/>
    </row>
    <row r="34" spans="1:6" x14ac:dyDescent="0.25">
      <c r="A34" s="39"/>
      <c r="B34" s="42" t="s">
        <v>77</v>
      </c>
      <c r="C34" s="37"/>
      <c r="D34" s="42">
        <v>3</v>
      </c>
      <c r="E34" s="102">
        <f>D34*C32</f>
        <v>78000</v>
      </c>
      <c r="F34" s="42"/>
    </row>
    <row r="35" spans="1:6" x14ac:dyDescent="0.25">
      <c r="A35" s="39"/>
      <c r="B35" s="42"/>
      <c r="C35" s="37"/>
      <c r="D35" s="42">
        <v>4</v>
      </c>
      <c r="E35" s="102">
        <f>D35*C32</f>
        <v>104000</v>
      </c>
      <c r="F35" s="42"/>
    </row>
    <row r="36" spans="1:6" x14ac:dyDescent="0.25">
      <c r="A36" s="39"/>
      <c r="B36" s="42"/>
      <c r="C36" s="37"/>
      <c r="D36" s="42">
        <v>5</v>
      </c>
      <c r="E36" s="102">
        <f>D36*C32</f>
        <v>130000</v>
      </c>
      <c r="F36" s="42"/>
    </row>
    <row r="37" spans="1:6" x14ac:dyDescent="0.25">
      <c r="A37" s="89"/>
      <c r="B37" s="89"/>
      <c r="C37" s="89"/>
      <c r="D37" s="89"/>
      <c r="E37" s="106"/>
      <c r="F37" s="91"/>
    </row>
    <row r="38" spans="1:6" x14ac:dyDescent="0.25">
      <c r="A38" s="39" t="s">
        <v>60</v>
      </c>
      <c r="B38" s="42" t="s">
        <v>75</v>
      </c>
      <c r="C38" s="60">
        <v>260000</v>
      </c>
      <c r="D38" s="42">
        <v>1</v>
      </c>
      <c r="E38" s="98">
        <v>260000</v>
      </c>
      <c r="F38" s="42" t="s">
        <v>111</v>
      </c>
    </row>
    <row r="39" spans="1:6" x14ac:dyDescent="0.25">
      <c r="A39" s="39"/>
      <c r="B39" s="42" t="s">
        <v>76</v>
      </c>
      <c r="C39" s="37" t="s">
        <v>112</v>
      </c>
      <c r="D39" s="42">
        <v>2</v>
      </c>
      <c r="E39" s="102">
        <f>D39*C38</f>
        <v>520000</v>
      </c>
      <c r="F39" s="42"/>
    </row>
    <row r="40" spans="1:6" x14ac:dyDescent="0.25">
      <c r="A40" s="39"/>
      <c r="B40" s="42" t="s">
        <v>77</v>
      </c>
      <c r="C40" s="37"/>
      <c r="D40" s="42">
        <v>3</v>
      </c>
      <c r="E40" s="102">
        <f>D40*C38</f>
        <v>780000</v>
      </c>
      <c r="F40" s="42"/>
    </row>
    <row r="41" spans="1:6" x14ac:dyDescent="0.25">
      <c r="A41" s="39"/>
      <c r="B41" s="42"/>
      <c r="C41" s="37"/>
      <c r="D41" s="42">
        <v>4</v>
      </c>
      <c r="E41" s="102">
        <f>D41*C38</f>
        <v>1040000</v>
      </c>
      <c r="F41" s="42"/>
    </row>
    <row r="42" spans="1:6" x14ac:dyDescent="0.25">
      <c r="A42" s="39"/>
      <c r="B42" s="42"/>
      <c r="C42" s="37"/>
      <c r="D42" s="42">
        <v>5</v>
      </c>
      <c r="E42" s="102">
        <f>D42*C38</f>
        <v>1300000</v>
      </c>
      <c r="F42" s="42"/>
    </row>
    <row r="43" spans="1:6" x14ac:dyDescent="0.25">
      <c r="A43" s="89"/>
      <c r="B43" s="89"/>
      <c r="C43" s="89"/>
      <c r="D43" s="89"/>
      <c r="E43" s="106"/>
      <c r="F43" s="91"/>
    </row>
    <row r="44" spans="1:6" x14ac:dyDescent="0.25">
      <c r="A44" s="39" t="s">
        <v>60</v>
      </c>
      <c r="B44" s="42" t="s">
        <v>75</v>
      </c>
      <c r="C44" s="60">
        <v>2600000</v>
      </c>
      <c r="D44" s="42">
        <v>1</v>
      </c>
      <c r="E44" s="98">
        <v>2600000</v>
      </c>
      <c r="F44" s="42" t="s">
        <v>111</v>
      </c>
    </row>
    <row r="45" spans="1:6" x14ac:dyDescent="0.25">
      <c r="A45" s="39"/>
      <c r="B45" s="42" t="s">
        <v>76</v>
      </c>
      <c r="C45" s="37" t="s">
        <v>113</v>
      </c>
      <c r="D45" s="42">
        <v>2</v>
      </c>
      <c r="E45" s="102">
        <f>D45*C44</f>
        <v>5200000</v>
      </c>
      <c r="F45" s="42"/>
    </row>
    <row r="46" spans="1:6" x14ac:dyDescent="0.25">
      <c r="A46" s="39"/>
      <c r="B46" s="42" t="s">
        <v>77</v>
      </c>
      <c r="C46" s="37"/>
      <c r="D46" s="42">
        <v>3</v>
      </c>
      <c r="E46" s="102">
        <f>D46*C44</f>
        <v>7800000</v>
      </c>
      <c r="F46" s="42"/>
    </row>
    <row r="47" spans="1:6" x14ac:dyDescent="0.25">
      <c r="A47" s="39"/>
      <c r="B47" s="42"/>
      <c r="C47" s="37"/>
      <c r="D47" s="42">
        <v>4</v>
      </c>
      <c r="E47" s="102">
        <f>D47*C44</f>
        <v>10400000</v>
      </c>
      <c r="F47" s="42"/>
    </row>
    <row r="48" spans="1:6" x14ac:dyDescent="0.25">
      <c r="A48" s="39"/>
      <c r="B48" s="42"/>
      <c r="C48" s="37"/>
      <c r="D48" s="42">
        <v>5</v>
      </c>
      <c r="E48" s="102">
        <f>D48*C44</f>
        <v>13000000</v>
      </c>
      <c r="F48" s="42"/>
    </row>
    <row r="49" spans="1:6" x14ac:dyDescent="0.25">
      <c r="A49" s="89"/>
      <c r="B49" s="89"/>
      <c r="C49" s="89"/>
      <c r="D49" s="89"/>
      <c r="E49" s="106"/>
      <c r="F49" s="91"/>
    </row>
    <row r="50" spans="1:6" x14ac:dyDescent="0.25">
      <c r="A50" s="39" t="s">
        <v>60</v>
      </c>
      <c r="B50" s="42" t="s">
        <v>75</v>
      </c>
      <c r="C50" s="60">
        <v>26000000</v>
      </c>
      <c r="D50" s="42">
        <v>1</v>
      </c>
      <c r="E50" s="98">
        <v>26000000</v>
      </c>
      <c r="F50" s="42" t="s">
        <v>111</v>
      </c>
    </row>
    <row r="51" spans="1:6" x14ac:dyDescent="0.25">
      <c r="A51" s="39"/>
      <c r="B51" s="42" t="s">
        <v>76</v>
      </c>
      <c r="C51" s="37" t="s">
        <v>114</v>
      </c>
      <c r="D51" s="42">
        <v>2</v>
      </c>
      <c r="E51" s="102">
        <f>D51*C50</f>
        <v>52000000</v>
      </c>
      <c r="F51" s="42"/>
    </row>
    <row r="52" spans="1:6" x14ac:dyDescent="0.25">
      <c r="A52" s="39"/>
      <c r="B52" s="42" t="s">
        <v>77</v>
      </c>
      <c r="C52" s="37"/>
      <c r="D52" s="42">
        <v>3</v>
      </c>
      <c r="E52" s="102">
        <f>D52*C50</f>
        <v>78000000</v>
      </c>
      <c r="F52" s="42"/>
    </row>
    <row r="53" spans="1:6" x14ac:dyDescent="0.25">
      <c r="A53" s="39"/>
      <c r="B53" s="42"/>
      <c r="C53" s="37"/>
      <c r="D53" s="42">
        <v>4</v>
      </c>
      <c r="E53" s="102">
        <f>D53*C50</f>
        <v>104000000</v>
      </c>
      <c r="F53" s="42"/>
    </row>
    <row r="54" spans="1:6" x14ac:dyDescent="0.25">
      <c r="A54" s="13"/>
      <c r="B54" s="45"/>
      <c r="C54" s="46"/>
      <c r="D54" s="45">
        <v>5</v>
      </c>
      <c r="E54" s="107">
        <f>D54*C50</f>
        <v>130000000</v>
      </c>
      <c r="F54" s="45"/>
    </row>
  </sheetData>
  <autoFilter ref="B3:F36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Personnal costs</vt:lpstr>
      <vt:lpstr>Expenses induced by the plan</vt:lpstr>
      <vt:lpstr>Damages saved</vt:lpstr>
      <vt:lpstr>code_hr</vt:lpstr>
    </vt:vector>
  </TitlesOfParts>
  <Company>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Orazio</dc:creator>
  <cp:lastModifiedBy>sarah</cp:lastModifiedBy>
  <cp:lastPrinted>2018-10-26T11:02:56Z</cp:lastPrinted>
  <dcterms:created xsi:type="dcterms:W3CDTF">2018-09-21T14:32:42Z</dcterms:created>
  <dcterms:modified xsi:type="dcterms:W3CDTF">2019-03-19T10:50:15Z</dcterms:modified>
</cp:coreProperties>
</file>